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<sst xmlns="http://schemas.openxmlformats.org/spreadsheetml/2006/main" count="102" uniqueCount="94">
  <si>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</si>
  <si>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</si>
  <si>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</si>
  <si>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</si>
  <si>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</si>
  <si>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</si>
  <si>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</si>
  <si>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</si>
  <si>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 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</si>
  <si>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</si>
  <si>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</si>
  <si>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</si>
  <si>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</si>
  <si>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</si>
  <si>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</si>
  <si>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</si>
  <si>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</si>
  <si>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Н/2008-13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</si>
  <si>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</si>
  <si>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</si>
  <si>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</si>
  <si>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</si>
  <si>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</si>
  <si>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</si>
  <si>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</si>
  <si>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</si>
  <si>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</si>
  <si>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</si>
  <si>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</si>
  <si>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</si>
  <si>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</si>
  <si>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</si>
  <si>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</si>
  <si>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</si>
  <si>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</si>
  <si>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</si>
  <si>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</si>
  <si>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</si>
  <si>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</si>
  <si>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</si>
  <si>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</si>
  <si>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</si>
  <si>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</si>
  <si>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</si>
  <si>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</si>
  <si>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</si>
  <si>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</si>
  <si>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</si>
  <si>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4/2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</si>
  <si>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</si>
  <si>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</si>
  <si>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</si>
  <si>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</si>
  <si>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</si>
  <si>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</si>
  <si>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4/2  по ул. Центральная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</si>
  <si>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</si>
  <si>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</si>
  <si>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</si>
  <si>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</si>
  <si>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</si>
  <si>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</si>
  <si>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</si>
  <si>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</si>
  <si>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Сумма задолженности с учетом произведенных затрат по капитальному ремонту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</si>
  <si>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</si>
  <si>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</si>
  <si>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</si>
  <si>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</si>
  <si>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</si>
  <si>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4/2 по ул. Центральная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</si>
  <si>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</si>
  <si>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</si>
  <si>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</si>
  <si>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</si>
  <si>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236.29 </t>
    </r>
    <r>
      <rPr>
        <sz val="10"/>
        <rFont val="Arial Cyr"/>
        <family val="0"/>
      </rPr>
      <t>тыс.рублей, в том числе:</t>
    </r>
  </si>
  <si>
    <t xml:space="preserve"> - остекление - 9.3 м2</t>
  </si>
  <si>
    <t xml:space="preserve"> - устройство пандусов - 32 м2</t>
  </si>
  <si>
    <t xml:space="preserve"> - ремонт запорной арматуры ЦО, ГВС, ХВС - 22 шт.</t>
  </si>
  <si>
    <t xml:space="preserve"> - подготовка дома к сезонной эксплуатации </t>
  </si>
  <si>
    <t xml:space="preserve"> - аварийное обслуживание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</si>
  <si>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Центральная, д. 4/2</t>
  </si>
  <si>
    <t>установка прибора учета ХВС</t>
  </si>
  <si>
    <t>1 шт.</t>
  </si>
  <si>
    <t>капитальный ремонт сетей ХВС</t>
  </si>
  <si>
    <t>436 м.п.</t>
  </si>
  <si>
    <t>капитальный ремонт межпанельных швов</t>
  </si>
  <si>
    <t>73 м.п.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</si>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</sst>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8" xfId="0" applyFont="1" applyBorder="1" applyAlignment="1">
      <alignment/>
    </xf>
    <xf numFmtId="4" fontId="19" fillId="0" borderId="2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4" fontId="19" fillId="0" borderId="28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" fontId="15" fillId="33" borderId="0" xfId="0" applyNumberFormat="1" applyFont="1" applyFill="1" applyAlignment="1">
      <alignment horizontal="left"/>
    </xf>
    <xf numFmtId="0" fontId="43" fillId="0" borderId="0" xfId="0" applyFont="1" applyAlignment="1">
      <alignment/>
    </xf>
    <xf numFmtId="0" fontId="0" fillId="0" borderId="28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6" fillId="0" borderId="24" xfId="61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3" customWidth="1"/>
    <col min="4" max="4" width="14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4.375" style="33" customWidth="1"/>
    <col min="9" max="9" width="21.00390625" style="33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82" t="s">
        <v>1</v>
      </c>
      <c r="D5" s="82"/>
      <c r="E5" s="82"/>
      <c r="F5" s="82"/>
      <c r="G5" s="82"/>
      <c r="H5" s="82"/>
      <c r="I5" s="82"/>
    </row>
    <row r="6" spans="3:9" ht="12.75">
      <c r="C6" s="83" t="s">
        <v>2</v>
      </c>
      <c r="D6" s="83"/>
      <c r="E6" s="83"/>
      <c r="F6" s="83"/>
      <c r="G6" s="83"/>
      <c r="H6" s="83"/>
      <c r="I6" s="83"/>
    </row>
    <row r="7" spans="3:9" ht="13.5" thickBot="1">
      <c r="C7" s="83" t="s">
        <v>55</v>
      </c>
      <c r="D7" s="83"/>
      <c r="E7" s="83"/>
      <c r="F7" s="83"/>
      <c r="G7" s="83"/>
      <c r="H7" s="83"/>
      <c r="I7" s="83"/>
    </row>
    <row r="8" spans="3:9" ht="6" customHeight="1" hidden="1" thickBot="1">
      <c r="C8" s="84"/>
      <c r="D8" s="84"/>
      <c r="E8" s="84"/>
      <c r="F8" s="84"/>
      <c r="G8" s="84"/>
      <c r="H8" s="84"/>
      <c r="I8" s="84"/>
    </row>
    <row r="9" spans="3:9" ht="41.25" customHeight="1" thickBot="1">
      <c r="C9" s="8" t="s">
        <v>3</v>
      </c>
      <c r="D9" s="9" t="s">
        <v>56</v>
      </c>
      <c r="E9" s="10" t="s">
        <v>57</v>
      </c>
      <c r="F9" s="10" t="s">
        <v>58</v>
      </c>
      <c r="G9" s="10" t="s">
        <v>4</v>
      </c>
      <c r="H9" s="10" t="s">
        <v>59</v>
      </c>
      <c r="I9" s="8" t="s">
        <v>5</v>
      </c>
    </row>
    <row r="10" spans="3:9" ht="12" customHeight="1" thickBot="1">
      <c r="C10" s="85" t="s">
        <v>6</v>
      </c>
      <c r="D10" s="86"/>
      <c r="E10" s="86"/>
      <c r="F10" s="86"/>
      <c r="G10" s="86"/>
      <c r="H10" s="86"/>
      <c r="I10" s="87"/>
    </row>
    <row r="11" spans="3:9" ht="13.5" customHeight="1" thickBot="1">
      <c r="C11" s="11" t="s">
        <v>7</v>
      </c>
      <c r="D11" s="12">
        <f>76111.89-247.39</f>
        <v>75864.5</v>
      </c>
      <c r="E11" s="13">
        <f>1162663.71+39323.31+143721</f>
        <v>1345708.02</v>
      </c>
      <c r="F11" s="13">
        <f>1211544.01+39323.31+165.99</f>
        <v>1251033.31</v>
      </c>
      <c r="G11" s="13">
        <f>+F11</f>
        <v>1251033.31</v>
      </c>
      <c r="H11" s="13">
        <f>+D11+E11-F11</f>
        <v>170539.20999999996</v>
      </c>
      <c r="I11" s="88" t="s">
        <v>8</v>
      </c>
    </row>
    <row r="12" spans="3:9" ht="13.5" customHeight="1" thickBot="1">
      <c r="C12" s="11" t="s">
        <v>9</v>
      </c>
      <c r="D12" s="12">
        <f>88228.02-4366.78</f>
        <v>83861.24</v>
      </c>
      <c r="E12" s="14">
        <f>1014440.68+27491.09-44523.33</f>
        <v>997408.4400000001</v>
      </c>
      <c r="F12" s="14">
        <f>911928.14+27491.08+92.45</f>
        <v>939511.6699999999</v>
      </c>
      <c r="G12" s="13">
        <f>+F12</f>
        <v>939511.6699999999</v>
      </c>
      <c r="H12" s="13">
        <f>+D12+E12-F12</f>
        <v>141758.01000000024</v>
      </c>
      <c r="I12" s="89"/>
    </row>
    <row r="13" spans="3:9" ht="13.5" customHeight="1" thickBot="1">
      <c r="C13" s="11" t="s">
        <v>10</v>
      </c>
      <c r="D13" s="12">
        <f>29234.65-955.09</f>
        <v>28279.56</v>
      </c>
      <c r="E13" s="14">
        <f>351030.36+11152.32-23524.63</f>
        <v>338658.05</v>
      </c>
      <c r="F13" s="14">
        <f>314017.27+11152.32+19.12</f>
        <v>325188.71</v>
      </c>
      <c r="G13" s="13">
        <f>+F13</f>
        <v>325188.71</v>
      </c>
      <c r="H13" s="13">
        <f>+D13+E13-F13</f>
        <v>41748.899999999965</v>
      </c>
      <c r="I13" s="88" t="s">
        <v>11</v>
      </c>
    </row>
    <row r="14" spans="3:9" ht="13.5" customHeight="1" thickBot="1">
      <c r="C14" s="11" t="s">
        <v>12</v>
      </c>
      <c r="D14" s="12">
        <f>6001.74-297.02+9582.6-319.54</f>
        <v>14967.779999999999</v>
      </c>
      <c r="E14" s="14">
        <f>71809.3+1956.22-3162.98+117391+3729.44-7726.98</f>
        <v>183996</v>
      </c>
      <c r="F14" s="14">
        <f>64441.58+1956.22+6.39+105000.02+3729.44+6.39</f>
        <v>175140.04000000004</v>
      </c>
      <c r="G14" s="13">
        <f>+F14</f>
        <v>175140.04000000004</v>
      </c>
      <c r="H14" s="13">
        <f>+D14+E14-F14</f>
        <v>23823.73999999996</v>
      </c>
      <c r="I14" s="89"/>
    </row>
    <row r="15" spans="3:9" ht="13.5" thickBot="1">
      <c r="C15" s="11" t="s">
        <v>13</v>
      </c>
      <c r="D15" s="15">
        <f>SUM(D11:D14)</f>
        <v>202973.08</v>
      </c>
      <c r="E15" s="15">
        <f>SUM(E11:E14)</f>
        <v>2865770.51</v>
      </c>
      <c r="F15" s="15">
        <f>SUM(F11:F14)</f>
        <v>2690873.73</v>
      </c>
      <c r="G15" s="15">
        <f>SUM(G11:G14)</f>
        <v>2690873.73</v>
      </c>
      <c r="H15" s="15">
        <f>SUM(H11:H14)</f>
        <v>377869.8600000001</v>
      </c>
      <c r="I15" s="16"/>
    </row>
    <row r="16" spans="3:9" ht="13.5" customHeight="1" thickBot="1">
      <c r="C16" s="90" t="s">
        <v>14</v>
      </c>
      <c r="D16" s="90"/>
      <c r="E16" s="90"/>
      <c r="F16" s="90"/>
      <c r="G16" s="90"/>
      <c r="H16" s="90"/>
      <c r="I16" s="90"/>
    </row>
    <row r="17" spans="3:9" ht="39.75" customHeight="1" thickBot="1">
      <c r="C17" s="17" t="s">
        <v>3</v>
      </c>
      <c r="D17" s="18" t="s">
        <v>56</v>
      </c>
      <c r="E17" s="69" t="s">
        <v>57</v>
      </c>
      <c r="F17" s="69" t="s">
        <v>58</v>
      </c>
      <c r="G17" s="69" t="s">
        <v>60</v>
      </c>
      <c r="H17" s="69" t="s">
        <v>59</v>
      </c>
      <c r="I17" s="18" t="s">
        <v>15</v>
      </c>
    </row>
    <row r="18" spans="3:9" ht="18" customHeight="1" thickBot="1">
      <c r="C18" s="8" t="s">
        <v>16</v>
      </c>
      <c r="D18" s="19">
        <f>50759.43-144.46</f>
        <v>50614.97</v>
      </c>
      <c r="E18" s="20">
        <f>871589.86+42937.7</f>
        <v>914527.5599999999</v>
      </c>
      <c r="F18" s="20">
        <f>812230.78+42937.7+105.92</f>
        <v>855274.4</v>
      </c>
      <c r="G18" s="20">
        <f>+F18</f>
        <v>855274.4</v>
      </c>
      <c r="H18" s="20">
        <f>+D18+E18-F18</f>
        <v>109868.12999999989</v>
      </c>
      <c r="I18" s="91" t="s">
        <v>17</v>
      </c>
    </row>
    <row r="19" spans="3:10" ht="17.25" customHeight="1" thickBot="1">
      <c r="C19" s="11" t="s">
        <v>18</v>
      </c>
      <c r="D19" s="12">
        <f>31694.25-90.2</f>
        <v>31604.05</v>
      </c>
      <c r="E19" s="13">
        <f>327703.01+16143.71</f>
        <v>343846.72000000003</v>
      </c>
      <c r="F19" s="13">
        <f>316889.59+16143.71+39.83</f>
        <v>333073.13000000006</v>
      </c>
      <c r="G19" s="21">
        <f>+F19</f>
        <v>333073.13000000006</v>
      </c>
      <c r="H19" s="20">
        <f aca="true" t="shared" si="0" ref="H19:H25">+D19+E19-F19</f>
        <v>42377.639999999956</v>
      </c>
      <c r="I19" s="89"/>
      <c r="J19" s="22"/>
    </row>
    <row r="20" spans="3:9" ht="13.5" thickBot="1">
      <c r="C20" s="17" t="s">
        <v>19</v>
      </c>
      <c r="D20" s="23">
        <f>654.28-3.49</f>
        <v>650.79</v>
      </c>
      <c r="E20" s="13">
        <f>77238.5+3763.95</f>
        <v>81002.45</v>
      </c>
      <c r="F20" s="13">
        <f>64233.79+3763.95+23.21</f>
        <v>68020.95000000001</v>
      </c>
      <c r="G20" s="20">
        <f>430*1000*0.05+167.12*1000+26.883*1000</f>
        <v>215503</v>
      </c>
      <c r="H20" s="20">
        <f t="shared" si="0"/>
        <v>13632.289999999979</v>
      </c>
      <c r="I20" s="24"/>
    </row>
    <row r="21" spans="3:9" ht="13.5" thickBot="1">
      <c r="C21" s="11" t="s">
        <v>20</v>
      </c>
      <c r="D21" s="12">
        <f>10825.67-28.17</f>
        <v>10797.5</v>
      </c>
      <c r="E21" s="13">
        <f>147637.26+7337.37</f>
        <v>154974.63</v>
      </c>
      <c r="F21" s="13">
        <f>139930.26+7337.37+13.74</f>
        <v>147281.37</v>
      </c>
      <c r="G21" s="20">
        <f>+F21</f>
        <v>147281.37</v>
      </c>
      <c r="H21" s="20">
        <f t="shared" si="0"/>
        <v>18490.76000000001</v>
      </c>
      <c r="I21" s="24" t="s">
        <v>61</v>
      </c>
    </row>
    <row r="22" spans="3:9" ht="13.5" thickBot="1">
      <c r="C22" s="11" t="s">
        <v>21</v>
      </c>
      <c r="D22" s="12">
        <f>9379.47-26.69</f>
        <v>9352.779999999999</v>
      </c>
      <c r="E22" s="13">
        <f>134443.33+6623.49</f>
        <v>141066.81999999998</v>
      </c>
      <c r="F22" s="13">
        <f>126701.28+6623.49+16.34</f>
        <v>133341.11</v>
      </c>
      <c r="G22" s="20">
        <f>+F22</f>
        <v>133341.11</v>
      </c>
      <c r="H22" s="20">
        <f t="shared" si="0"/>
        <v>17078.48999999999</v>
      </c>
      <c r="I22" s="24" t="s">
        <v>22</v>
      </c>
    </row>
    <row r="23" spans="3:9" ht="25.5" customHeight="1" thickBot="1">
      <c r="C23" s="11" t="s">
        <v>23</v>
      </c>
      <c r="D23" s="12">
        <f>676.57-2.08</f>
        <v>674.49</v>
      </c>
      <c r="E23" s="14">
        <f>9931.17+489.78</f>
        <v>10420.95</v>
      </c>
      <c r="F23" s="14">
        <f>9351.02+489.78+1.21</f>
        <v>9842.01</v>
      </c>
      <c r="G23" s="20">
        <f>+F23</f>
        <v>9842.01</v>
      </c>
      <c r="H23" s="20">
        <f t="shared" si="0"/>
        <v>1253.4300000000003</v>
      </c>
      <c r="I23" s="24" t="s">
        <v>24</v>
      </c>
    </row>
    <row r="24" spans="3:9" ht="37.5" customHeight="1" hidden="1" thickBot="1">
      <c r="C24" s="11" t="s">
        <v>62</v>
      </c>
      <c r="D24" s="12"/>
      <c r="E24" s="14"/>
      <c r="F24" s="14"/>
      <c r="G24" s="20">
        <f>+F24</f>
        <v>0</v>
      </c>
      <c r="H24" s="20">
        <f t="shared" si="0"/>
        <v>0</v>
      </c>
      <c r="I24" s="24"/>
    </row>
    <row r="25" spans="3:9" ht="15.75" customHeight="1" thickBot="1">
      <c r="C25" s="11" t="s">
        <v>25</v>
      </c>
      <c r="D25" s="12">
        <f>2181.53-6.46</f>
        <v>2175.07</v>
      </c>
      <c r="E25" s="14">
        <f>31285.53+1529.62</f>
        <v>32815.15</v>
      </c>
      <c r="F25" s="14">
        <f>29491.65+1529.62+3.81</f>
        <v>31025.08</v>
      </c>
      <c r="G25" s="20">
        <f>+F25</f>
        <v>31025.08</v>
      </c>
      <c r="H25" s="20">
        <f t="shared" si="0"/>
        <v>3965.1399999999994</v>
      </c>
      <c r="I25" s="24" t="s">
        <v>26</v>
      </c>
    </row>
    <row r="26" spans="3:9" s="26" customFormat="1" ht="17.25" customHeight="1" thickBot="1">
      <c r="C26" s="11" t="s">
        <v>13</v>
      </c>
      <c r="D26" s="15">
        <f>SUM(D18:D25)</f>
        <v>105869.65000000001</v>
      </c>
      <c r="E26" s="15">
        <f>SUM(E18:E25)</f>
        <v>1678654.2799999998</v>
      </c>
      <c r="F26" s="15">
        <f>SUM(F18:F25)</f>
        <v>1577858.05</v>
      </c>
      <c r="G26" s="15">
        <f>SUM(G18:G25)</f>
        <v>1725340.0999999999</v>
      </c>
      <c r="H26" s="15">
        <f>SUM(H18:H25)</f>
        <v>206665.87999999983</v>
      </c>
      <c r="I26" s="25"/>
    </row>
    <row r="27" spans="3:9" ht="12.75" customHeight="1" hidden="1" thickBot="1">
      <c r="C27" s="29"/>
      <c r="D27" s="29"/>
      <c r="E27" s="29"/>
      <c r="F27" s="29"/>
      <c r="G27" s="29"/>
      <c r="H27" s="29"/>
      <c r="I27" s="29"/>
    </row>
    <row r="28" spans="3:9" ht="12.75" customHeight="1" hidden="1" thickBot="1">
      <c r="C28" s="29"/>
      <c r="D28" s="29"/>
      <c r="E28" s="70"/>
      <c r="F28" s="29"/>
      <c r="G28" s="29"/>
      <c r="H28" s="29"/>
      <c r="I28" s="29"/>
    </row>
    <row r="29" spans="3:9" ht="12.75" customHeight="1" hidden="1" thickBot="1">
      <c r="C29" s="29"/>
      <c r="D29" s="29"/>
      <c r="E29" s="29"/>
      <c r="F29" s="29"/>
      <c r="G29" s="29"/>
      <c r="H29" s="29"/>
      <c r="I29" s="29"/>
    </row>
    <row r="30" spans="3:9" ht="12.75" customHeight="1" hidden="1" thickBot="1">
      <c r="C30" s="29"/>
      <c r="D30" s="29"/>
      <c r="E30" s="29"/>
      <c r="F30" s="29"/>
      <c r="G30" s="29"/>
      <c r="H30" s="29"/>
      <c r="I30" s="29"/>
    </row>
    <row r="31" spans="3:9" ht="12.75" customHeight="1" hidden="1">
      <c r="C31" s="29"/>
      <c r="D31" s="29"/>
      <c r="E31" s="29"/>
      <c r="F31" s="29"/>
      <c r="G31" s="29"/>
      <c r="H31" s="29"/>
      <c r="I31" s="29"/>
    </row>
    <row r="32" spans="3:9" ht="12.75" customHeight="1" hidden="1">
      <c r="C32" s="29"/>
      <c r="D32" s="29"/>
      <c r="E32" s="29"/>
      <c r="F32" s="29"/>
      <c r="G32" s="29"/>
      <c r="H32" s="29"/>
      <c r="I32" s="29"/>
    </row>
    <row r="33" spans="3:9" ht="12.75" customHeight="1" hidden="1">
      <c r="C33" s="29"/>
      <c r="D33" s="29"/>
      <c r="E33" s="29"/>
      <c r="F33" s="29"/>
      <c r="G33" s="29"/>
      <c r="H33" s="29"/>
      <c r="I33" s="29"/>
    </row>
    <row r="34" spans="3:9" ht="12.75" customHeight="1" hidden="1">
      <c r="C34" s="29"/>
      <c r="D34" s="29"/>
      <c r="E34" s="29"/>
      <c r="F34" s="29"/>
      <c r="G34" s="29"/>
      <c r="H34" s="29"/>
      <c r="I34" s="29"/>
    </row>
    <row r="35" spans="3:9" ht="19.5" customHeight="1">
      <c r="C35" s="27" t="s">
        <v>63</v>
      </c>
      <c r="D35" s="27"/>
      <c r="E35" s="27"/>
      <c r="F35" s="27"/>
      <c r="G35" s="27"/>
      <c r="H35" s="28">
        <f>+H15+H26</f>
        <v>584535.74</v>
      </c>
      <c r="I35" s="29"/>
    </row>
    <row r="36" spans="3:9" ht="16.5" customHeight="1">
      <c r="C36" s="71" t="s">
        <v>64</v>
      </c>
      <c r="D36" s="27"/>
      <c r="E36" s="27"/>
      <c r="F36" s="27"/>
      <c r="G36" s="27"/>
      <c r="H36" s="28"/>
      <c r="I36" s="72">
        <f>+G20-E20+H35</f>
        <v>719036.29</v>
      </c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A6" sqref="A6:F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625" style="0" customWidth="1"/>
  </cols>
  <sheetData>
    <row r="1" spans="1:6" ht="15">
      <c r="A1" s="93" t="s">
        <v>65</v>
      </c>
      <c r="B1" s="93"/>
      <c r="C1" s="93"/>
      <c r="D1" s="93"/>
      <c r="E1" s="93"/>
      <c r="F1" s="93"/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5">
      <c r="D5" s="73" t="s">
        <v>69</v>
      </c>
    </row>
    <row r="6" spans="1:6" ht="12.75">
      <c r="A6" s="92" t="s">
        <v>27</v>
      </c>
      <c r="B6" s="92"/>
      <c r="C6" s="92"/>
      <c r="D6" s="92"/>
      <c r="E6" s="92"/>
      <c r="F6" s="92"/>
    </row>
    <row r="7" spans="1:6" ht="12.75">
      <c r="A7" s="92" t="s">
        <v>28</v>
      </c>
      <c r="B7" s="92"/>
      <c r="C7" s="92"/>
      <c r="D7" s="92"/>
      <c r="E7" s="92"/>
      <c r="F7" s="92"/>
    </row>
    <row r="8" spans="1:6" ht="12.75">
      <c r="A8" s="92" t="s">
        <v>70</v>
      </c>
      <c r="B8" s="92"/>
      <c r="C8" s="92"/>
      <c r="D8" s="92"/>
      <c r="E8" s="92"/>
      <c r="F8" s="92"/>
    </row>
    <row r="9" spans="1:6" ht="38.25">
      <c r="A9" s="74" t="s">
        <v>29</v>
      </c>
      <c r="B9" s="74" t="s">
        <v>71</v>
      </c>
      <c r="C9" s="74" t="s">
        <v>72</v>
      </c>
      <c r="D9" s="74" t="s">
        <v>73</v>
      </c>
      <c r="E9" s="74" t="s">
        <v>74</v>
      </c>
      <c r="F9" s="74" t="s">
        <v>30</v>
      </c>
    </row>
    <row r="10" spans="1:6" ht="15">
      <c r="A10" s="75" t="s">
        <v>31</v>
      </c>
      <c r="B10" s="75">
        <v>327.7</v>
      </c>
      <c r="C10" s="75">
        <v>316.9</v>
      </c>
      <c r="D10" s="75">
        <f>B10-C10</f>
        <v>10.800000000000011</v>
      </c>
      <c r="E10" s="75">
        <f>323.19-86.9</f>
        <v>236.29</v>
      </c>
      <c r="F10" s="75">
        <f>C10-E10</f>
        <v>80.60999999999999</v>
      </c>
    </row>
    <row r="12" ht="15">
      <c r="A12" t="s">
        <v>75</v>
      </c>
    </row>
    <row r="13" spans="1:3" ht="12.75">
      <c r="A13" t="s">
        <v>76</v>
      </c>
      <c r="C13" s="31"/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7.25390625" style="0" customWidth="1"/>
    <col min="4" max="4" width="19.375" style="0" customWidth="1"/>
    <col min="5" max="5" width="18.125" style="0" customWidth="1"/>
    <col min="6" max="6" width="19.625" style="0" customWidth="1"/>
    <col min="7" max="7" width="19.25390625" style="0" customWidth="1"/>
    <col min="8" max="8" width="20.625" style="0" hidden="1" customWidth="1"/>
  </cols>
  <sheetData>
    <row r="1" spans="1:8" ht="30.75" customHeight="1">
      <c r="A1" s="94" t="s">
        <v>81</v>
      </c>
      <c r="B1" s="94"/>
      <c r="C1" s="94"/>
      <c r="D1" s="94"/>
      <c r="E1" s="94"/>
      <c r="F1" s="94"/>
      <c r="G1" s="94"/>
      <c r="H1" s="34"/>
    </row>
    <row r="2" spans="1:7" ht="29.25" customHeight="1" thickBot="1">
      <c r="A2" s="95"/>
      <c r="B2" s="95"/>
      <c r="C2" s="95"/>
      <c r="D2" s="95"/>
      <c r="E2" s="95"/>
      <c r="F2" s="95"/>
      <c r="G2" s="95"/>
    </row>
    <row r="3" spans="1:8" ht="13.5" thickBot="1">
      <c r="A3" s="35"/>
      <c r="B3" s="36"/>
      <c r="C3" s="30"/>
      <c r="D3" s="36"/>
      <c r="E3" s="36"/>
      <c r="F3" s="96" t="s">
        <v>32</v>
      </c>
      <c r="G3" s="97"/>
      <c r="H3" s="36"/>
    </row>
    <row r="4" spans="1:8" ht="12.75">
      <c r="A4" s="37" t="s">
        <v>33</v>
      </c>
      <c r="B4" s="38" t="s">
        <v>34</v>
      </c>
      <c r="C4" s="37" t="s">
        <v>35</v>
      </c>
      <c r="D4" s="38" t="s">
        <v>36</v>
      </c>
      <c r="E4" s="39" t="s">
        <v>37</v>
      </c>
      <c r="F4" s="39"/>
      <c r="G4" s="39"/>
      <c r="H4" s="39" t="s">
        <v>38</v>
      </c>
    </row>
    <row r="5" spans="1:8" ht="12.75">
      <c r="A5" s="37" t="s">
        <v>39</v>
      </c>
      <c r="B5" s="38"/>
      <c r="C5" s="40"/>
      <c r="D5" s="38" t="s">
        <v>40</v>
      </c>
      <c r="E5" s="38" t="s">
        <v>41</v>
      </c>
      <c r="F5" s="38" t="s">
        <v>42</v>
      </c>
      <c r="G5" s="38" t="s">
        <v>43</v>
      </c>
      <c r="H5" s="38"/>
    </row>
    <row r="6" spans="1:8" ht="12.75">
      <c r="A6" s="37"/>
      <c r="B6" s="38"/>
      <c r="C6" s="40"/>
      <c r="D6" s="38" t="s">
        <v>44</v>
      </c>
      <c r="E6" s="41"/>
      <c r="F6" s="38" t="s">
        <v>45</v>
      </c>
      <c r="G6" s="38" t="s">
        <v>46</v>
      </c>
      <c r="H6" s="41"/>
    </row>
    <row r="7" spans="1:8" ht="12.75">
      <c r="A7" s="42"/>
      <c r="B7" s="41"/>
      <c r="C7" s="31"/>
      <c r="D7" s="41"/>
      <c r="E7" s="41"/>
      <c r="F7" s="41"/>
      <c r="G7" s="38" t="s">
        <v>47</v>
      </c>
      <c r="H7" s="41"/>
    </row>
    <row r="8" spans="1:8" ht="13.5" thickBot="1">
      <c r="A8" s="43"/>
      <c r="B8" s="44"/>
      <c r="C8" s="32"/>
      <c r="D8" s="44"/>
      <c r="E8" s="44"/>
      <c r="F8" s="44"/>
      <c r="G8" s="44"/>
      <c r="H8" s="44"/>
    </row>
    <row r="9" spans="1:8" ht="12.75">
      <c r="A9" s="36"/>
      <c r="B9" s="45"/>
      <c r="C9" s="30"/>
      <c r="D9" s="36"/>
      <c r="E9" s="36"/>
      <c r="F9" s="36"/>
      <c r="G9" s="45"/>
      <c r="H9" s="45"/>
    </row>
    <row r="10" spans="1:8" ht="12.75">
      <c r="A10" s="38">
        <v>1</v>
      </c>
      <c r="B10" s="46" t="s">
        <v>48</v>
      </c>
      <c r="C10" s="37" t="s">
        <v>82</v>
      </c>
      <c r="D10" s="38" t="s">
        <v>83</v>
      </c>
      <c r="E10" s="76">
        <v>146.733</v>
      </c>
      <c r="F10" s="76">
        <v>26.617</v>
      </c>
      <c r="G10" s="77">
        <f>+E10-F10</f>
        <v>120.116</v>
      </c>
      <c r="H10" s="47"/>
    </row>
    <row r="11" spans="1:8" ht="12.75">
      <c r="A11" s="38"/>
      <c r="B11" s="46"/>
      <c r="C11" s="37" t="s">
        <v>84</v>
      </c>
      <c r="D11" s="38" t="s">
        <v>85</v>
      </c>
      <c r="E11" s="76">
        <v>425.743</v>
      </c>
      <c r="F11" s="76">
        <f>+E11*0.05</f>
        <v>21.28715</v>
      </c>
      <c r="G11" s="77">
        <f>+E11-F11</f>
        <v>404.45585</v>
      </c>
      <c r="H11" s="47"/>
    </row>
    <row r="12" spans="1:8" ht="12.75">
      <c r="A12" s="38"/>
      <c r="B12" s="46"/>
      <c r="C12" s="37" t="s">
        <v>86</v>
      </c>
      <c r="D12" s="38" t="s">
        <v>87</v>
      </c>
      <c r="E12" s="76">
        <v>167.12</v>
      </c>
      <c r="F12" s="76">
        <f>+E12</f>
        <v>167.12</v>
      </c>
      <c r="G12" s="77">
        <f>+E12-F12</f>
        <v>0</v>
      </c>
      <c r="H12" s="47"/>
    </row>
    <row r="13" spans="1:8" ht="12.75">
      <c r="A13" s="38"/>
      <c r="B13" s="46"/>
      <c r="C13" s="37" t="s">
        <v>88</v>
      </c>
      <c r="D13" s="38"/>
      <c r="E13" s="78">
        <f>4.257+1.467</f>
        <v>5.724</v>
      </c>
      <c r="F13" s="76">
        <f>0.213+0.266</f>
        <v>0.479</v>
      </c>
      <c r="G13" s="77">
        <f>+E13-F13</f>
        <v>5.245</v>
      </c>
      <c r="H13" s="47"/>
    </row>
    <row r="14" spans="1:8" ht="12.75">
      <c r="A14" s="38"/>
      <c r="B14" s="46"/>
      <c r="C14" s="48" t="s">
        <v>49</v>
      </c>
      <c r="D14" s="49"/>
      <c r="E14" s="79">
        <f>SUM(E10:E13)</f>
        <v>745.32</v>
      </c>
      <c r="F14" s="79">
        <f>SUM(F10:F13)</f>
        <v>215.50315000000003</v>
      </c>
      <c r="G14" s="79">
        <f>SUM(G10:G13)</f>
        <v>529.81685</v>
      </c>
      <c r="H14" s="47"/>
    </row>
    <row r="15" spans="1:8" ht="13.5" thickBot="1">
      <c r="A15" s="50"/>
      <c r="B15" s="51"/>
      <c r="C15" s="52"/>
      <c r="D15" s="53"/>
      <c r="E15" s="53"/>
      <c r="F15" s="53"/>
      <c r="G15" s="54"/>
      <c r="H15" s="54"/>
    </row>
    <row r="16" spans="1:8" ht="12.75">
      <c r="A16" s="36"/>
      <c r="B16" s="45"/>
      <c r="C16" s="98"/>
      <c r="D16" s="55"/>
      <c r="E16" s="56"/>
      <c r="F16" s="56"/>
      <c r="G16" s="56"/>
      <c r="H16" s="56"/>
    </row>
    <row r="17" spans="1:8" ht="12.75">
      <c r="A17" s="41"/>
      <c r="B17" s="57" t="s">
        <v>13</v>
      </c>
      <c r="C17" s="99"/>
      <c r="D17" s="40"/>
      <c r="E17" s="80">
        <f>E14</f>
        <v>745.32</v>
      </c>
      <c r="F17" s="81">
        <f>+F14</f>
        <v>215.50315000000003</v>
      </c>
      <c r="G17" s="80">
        <f>+E17-F17</f>
        <v>529.81685</v>
      </c>
      <c r="H17" s="47"/>
    </row>
    <row r="18" spans="1:8" ht="13.5" thickBot="1">
      <c r="A18" s="44"/>
      <c r="B18" s="58"/>
      <c r="C18" s="100"/>
      <c r="D18" s="59"/>
      <c r="E18" s="60"/>
      <c r="F18" s="60"/>
      <c r="G18" s="60"/>
      <c r="H18" s="60"/>
    </row>
    <row r="21" spans="1:7" ht="60">
      <c r="A21" s="61" t="s">
        <v>50</v>
      </c>
      <c r="B21" s="61" t="s">
        <v>89</v>
      </c>
      <c r="C21" s="61" t="s">
        <v>90</v>
      </c>
      <c r="D21" s="61" t="s">
        <v>91</v>
      </c>
      <c r="E21" s="62" t="s">
        <v>52</v>
      </c>
      <c r="F21" s="61" t="s">
        <v>51</v>
      </c>
      <c r="G21" s="63"/>
    </row>
    <row r="22" spans="1:7" ht="15">
      <c r="A22" s="64">
        <v>1</v>
      </c>
      <c r="B22" s="65">
        <v>650.79</v>
      </c>
      <c r="C22" s="65">
        <v>81002.45</v>
      </c>
      <c r="D22" s="65">
        <v>68020.95</v>
      </c>
      <c r="E22" s="65">
        <v>27200</v>
      </c>
      <c r="F22" s="65">
        <f>+B22+C22-D22</f>
        <v>13632.289999999994</v>
      </c>
      <c r="G22" s="66"/>
    </row>
    <row r="24" spans="1:5" ht="75">
      <c r="A24" s="61" t="s">
        <v>50</v>
      </c>
      <c r="B24" s="61" t="s">
        <v>92</v>
      </c>
      <c r="C24" s="61" t="s">
        <v>93</v>
      </c>
      <c r="D24" s="61" t="s">
        <v>54</v>
      </c>
      <c r="E24" s="61" t="s">
        <v>53</v>
      </c>
    </row>
    <row r="25" spans="1:5" ht="15">
      <c r="A25" s="67">
        <v>1</v>
      </c>
      <c r="B25" s="68">
        <v>1400</v>
      </c>
      <c r="C25" s="68">
        <f>+D22+E22</f>
        <v>95220.95</v>
      </c>
      <c r="D25" s="68">
        <v>215503</v>
      </c>
      <c r="E25" s="68">
        <f>+B25+C25-D25</f>
        <v>-118882.05</v>
      </c>
    </row>
  </sheetData>
  <sheetProtection/>
  <mergeCells count="3">
    <mergeCell ref="A1:G2"/>
    <mergeCell ref="F3:G3"/>
    <mergeCell ref="C16:C18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2011-03-25T07:21:58Z</dcterms:created>
  <dcterms:modified xsi:type="dcterms:W3CDTF">2013-06-04T06:52:36Z</dcterms:modified>
  <cp:category/>
  <cp:version/>
  <cp:contentType/>
  <cp:contentStatus/>
</cp:coreProperties>
</file>