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G11" i="3"/>
  <c r="F10" i="3"/>
  <c r="F13" i="3" s="1"/>
  <c r="F16" i="3" s="1"/>
  <c r="D23" i="3" s="1"/>
  <c r="E10" i="3"/>
  <c r="E13" i="3" s="1"/>
  <c r="E16" i="3" s="1"/>
  <c r="G16" i="3" s="1"/>
  <c r="G10" i="3" l="1"/>
  <c r="G13" i="3" s="1"/>
  <c r="I17" i="2"/>
  <c r="F44" i="1" l="1"/>
  <c r="D44" i="1"/>
  <c r="H43" i="1"/>
  <c r="G43" i="1"/>
  <c r="H42" i="1"/>
  <c r="G42" i="1"/>
  <c r="E42" i="1"/>
  <c r="H41" i="1"/>
  <c r="G41" i="1"/>
  <c r="H40" i="1"/>
  <c r="H39" i="1"/>
  <c r="G39" i="1"/>
  <c r="E38" i="1"/>
  <c r="H38" i="1" s="1"/>
  <c r="H37" i="1"/>
  <c r="E36" i="1"/>
  <c r="E44" i="1" s="1"/>
  <c r="G33" i="1"/>
  <c r="D33" i="1"/>
  <c r="G32" i="1"/>
  <c r="F32" i="1"/>
  <c r="H32" i="1" s="1"/>
  <c r="E32" i="1"/>
  <c r="G31" i="1"/>
  <c r="F31" i="1"/>
  <c r="H31" i="1" s="1"/>
  <c r="E31" i="1"/>
  <c r="F30" i="1"/>
  <c r="F33" i="1" s="1"/>
  <c r="E30" i="1"/>
  <c r="H30" i="1" s="1"/>
  <c r="E29" i="1"/>
  <c r="H29" i="1" s="1"/>
  <c r="E28" i="1"/>
  <c r="H28" i="1" s="1"/>
  <c r="H33" i="1" s="1"/>
  <c r="H47" i="1" l="1"/>
  <c r="H36" i="1"/>
  <c r="H44" i="1" s="1"/>
  <c r="E33" i="1"/>
  <c r="G36" i="1"/>
  <c r="G44" i="1" s="1"/>
</calcChain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<sst xmlns="http://schemas.openxmlformats.org/spreadsheetml/2006/main" count="108" uniqueCount="98">
  <si>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</si>
  <si>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</si>
  <si>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</si>
  <si>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4/1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</si>
  <si>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</si>
  <si>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</si>
  <si>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</si>
  <si>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</si>
  <si>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</si>
  <si>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</si>
  <si>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</si>
  <si>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</si>
  <si>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</si>
  <si>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</si>
  <si>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</si>
  <si>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</si>
  <si>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</si>
  <si>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</si>
  <si>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</si>
  <si>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</si>
  <si>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</si>
  <si>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</si>
  <si>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</si>
  <si>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</si>
  <si>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</si>
  <si>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</si>
  <si>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</si>
  <si>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</si>
  <si>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</si>
  <si>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</si>
  <si>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</si>
  <si>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</si>
  <si>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</si>
  <si>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</si>
  <si>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</si>
  <si>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</si>
  <si>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</si>
  <si>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</si>
  <si>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</si>
  <si>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</si>
  <si>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</si>
  <si>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</si>
  <si>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</si>
  <si>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4/1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</si>
  <si>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</si>
  <si>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</si>
  <si>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</si>
  <si>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</si>
  <si>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</si>
  <si>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</si>
  <si>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</si>
  <si>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</si>
  <si>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</si>
  <si>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</si>
  <si>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296,72 </t>
    </r>
    <r>
      <rPr>
        <sz val="10"/>
        <rFont val="Arial Cyr"/>
        <charset val="204"/>
      </rPr>
      <t>тыс.рублей, в том числе:</t>
    </r>
  </si>
  <si>
    <t>ремонт лифтового оборудования - 27,99 т.р.</t>
  </si>
  <si>
    <t>герметизация швов - 246,40 т.р.</t>
  </si>
  <si>
    <t>аварийное обслуживание - 11,33 т.р.</t>
  </si>
  <si>
    <t>замена трубопроводов, вентелей и клапанов - 3,73 т.р.</t>
  </si>
  <si>
    <t>заделка подвальных окон - 3,43 т.р.</t>
  </si>
  <si>
    <t>установка тамбурной двери - 1,81 т.р.</t>
  </si>
  <si>
    <t>ремонт кровли - 0,75 т.р.</t>
  </si>
  <si>
    <t>ремонт мус.клапана - 0,43 т.р.</t>
  </si>
  <si>
    <t>окраска мусорных баков - 0,29 т.р.</t>
  </si>
  <si>
    <t>смена выключателей - 0,27 т.р.</t>
  </si>
  <si>
    <t>прочие - 0,29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</si>
  <si>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Центральная, д. 4/1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</si>
  <si>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</si>
  <si>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</si>
  <si>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</si>
  <si>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</si>
  <si>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</si>
  <si>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</si>
  <si>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</si>
  <si>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</si>
  <si>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</si>
  <si>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</si>
  <si>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</si>
  <si>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</si>
  <si>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</si>
  <si>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</si>
  <si>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</si>
  <si>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</si>
  <si>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4/1</t>
  </si>
  <si>
    <t>замена стояков ГВС, ХВС и полотенцесушителей</t>
  </si>
  <si>
    <t>377 м.п.</t>
  </si>
  <si>
    <t>изготовление энергетического паспорта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</si>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</sst>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9" workbookViewId="0">
      <selection activeCell="I55" sqref="I55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7" t="s">
        <v>1</v>
      </c>
      <c r="D22" s="47"/>
      <c r="E22" s="47"/>
      <c r="F22" s="47"/>
      <c r="G22" s="47"/>
      <c r="H22" s="47"/>
      <c r="I22" s="47"/>
    </row>
    <row r="23" spans="3:9" x14ac:dyDescent="0.2">
      <c r="C23" s="48" t="s">
        <v>2</v>
      </c>
      <c r="D23" s="48"/>
      <c r="E23" s="48"/>
      <c r="F23" s="48"/>
      <c r="G23" s="48"/>
      <c r="H23" s="48"/>
      <c r="I23" s="48"/>
    </row>
    <row r="24" spans="3:9" x14ac:dyDescent="0.2">
      <c r="C24" s="48" t="s">
        <v>3</v>
      </c>
      <c r="D24" s="48"/>
      <c r="E24" s="48"/>
      <c r="F24" s="48"/>
      <c r="G24" s="48"/>
      <c r="H24" s="48"/>
      <c r="I24" s="48"/>
    </row>
    <row r="25" spans="3:9" ht="6" customHeight="1" thickBot="1" x14ac:dyDescent="0.25">
      <c r="C25" s="49"/>
      <c r="D25" s="49"/>
      <c r="E25" s="49"/>
      <c r="F25" s="49"/>
      <c r="G25" s="49"/>
      <c r="H25" s="49"/>
      <c r="I25" s="49"/>
    </row>
    <row r="26" spans="3:9" ht="40.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0" t="s">
        <v>11</v>
      </c>
      <c r="D27" s="40"/>
      <c r="E27" s="40"/>
      <c r="F27" s="40"/>
      <c r="G27" s="40"/>
      <c r="H27" s="40"/>
      <c r="I27" s="51"/>
    </row>
    <row r="28" spans="3:9" ht="13.5" customHeight="1" thickBot="1" x14ac:dyDescent="0.25">
      <c r="C28" s="12" t="s">
        <v>12</v>
      </c>
      <c r="D28" s="13">
        <v>286977.17000000016</v>
      </c>
      <c r="E28" s="14">
        <f>1884764.15-271683.63</f>
        <v>1613080.52</v>
      </c>
      <c r="F28" s="14">
        <v>1614143.93</v>
      </c>
      <c r="G28" s="14">
        <v>1771041.79</v>
      </c>
      <c r="H28" s="14">
        <f>+D28+E28-F28</f>
        <v>285913.76000000024</v>
      </c>
      <c r="I28" s="52" t="s">
        <v>13</v>
      </c>
    </row>
    <row r="29" spans="3:9" ht="13.5" customHeight="1" thickBot="1" x14ac:dyDescent="0.25">
      <c r="C29" s="12" t="s">
        <v>14</v>
      </c>
      <c r="D29" s="13">
        <v>224282.70999999985</v>
      </c>
      <c r="E29" s="15">
        <f>763812.79-39625.43</f>
        <v>724187.36</v>
      </c>
      <c r="F29" s="15">
        <v>777502.74</v>
      </c>
      <c r="G29" s="14">
        <v>851618.49</v>
      </c>
      <c r="H29" s="14">
        <f>+D29+E29-F29</f>
        <v>170967.32999999984</v>
      </c>
      <c r="I29" s="53"/>
    </row>
    <row r="30" spans="3:9" ht="13.5" customHeight="1" thickBot="1" x14ac:dyDescent="0.25">
      <c r="C30" s="12" t="s">
        <v>15</v>
      </c>
      <c r="D30" s="13">
        <v>94043.529999999912</v>
      </c>
      <c r="E30" s="15">
        <f>362008.17-17160.38+514.28</f>
        <v>345362.07</v>
      </c>
      <c r="F30" s="15">
        <f>359616.11+4318.71</f>
        <v>363934.82</v>
      </c>
      <c r="G30" s="14">
        <v>389995.26</v>
      </c>
      <c r="H30" s="14">
        <f>+D30+E30-F30</f>
        <v>75470.779999999912</v>
      </c>
      <c r="I30" s="53"/>
    </row>
    <row r="31" spans="3:9" ht="13.5" customHeight="1" thickBot="1" x14ac:dyDescent="0.25">
      <c r="C31" s="12" t="s">
        <v>16</v>
      </c>
      <c r="D31" s="13">
        <v>55008.129999999946</v>
      </c>
      <c r="E31" s="15">
        <f>84055.83-4089.43+127094.22-5547.81</f>
        <v>201512.81</v>
      </c>
      <c r="F31" s="15">
        <f>85224.61+126392.3+1281.46</f>
        <v>212898.37</v>
      </c>
      <c r="G31" s="14">
        <f>+E31</f>
        <v>201512.81</v>
      </c>
      <c r="H31" s="14">
        <f>+D31+E31-F31</f>
        <v>43622.569999999949</v>
      </c>
      <c r="I31" s="53"/>
    </row>
    <row r="32" spans="3:9" ht="13.5" customHeight="1" thickBot="1" x14ac:dyDescent="0.25">
      <c r="C32" s="12" t="s">
        <v>17</v>
      </c>
      <c r="D32" s="13">
        <v>-2808.5499999999956</v>
      </c>
      <c r="E32" s="15">
        <f>32811.25+10640.74</f>
        <v>43451.99</v>
      </c>
      <c r="F32" s="15">
        <f>28813.36+82.96+10918.94</f>
        <v>39815.26</v>
      </c>
      <c r="G32" s="14">
        <f>+E32+116631.49</f>
        <v>160083.48000000001</v>
      </c>
      <c r="H32" s="14">
        <f>+D32+E32-F32</f>
        <v>828.18000000000029</v>
      </c>
      <c r="I32" s="54"/>
    </row>
    <row r="33" spans="3:10" ht="13.5" customHeight="1" thickBot="1" x14ac:dyDescent="0.25">
      <c r="C33" s="12" t="s">
        <v>18</v>
      </c>
      <c r="D33" s="16">
        <f>SUM(D28:D32)</f>
        <v>657502.98999999976</v>
      </c>
      <c r="E33" s="16">
        <f>SUM(E28:E32)</f>
        <v>2927594.75</v>
      </c>
      <c r="F33" s="16">
        <f>SUM(F28:F32)</f>
        <v>3008295.1199999996</v>
      </c>
      <c r="G33" s="16">
        <f>SUM(G28:G32)</f>
        <v>3374251.83</v>
      </c>
      <c r="H33" s="16">
        <f>SUM(H28:H32)</f>
        <v>576802.62</v>
      </c>
      <c r="I33" s="17"/>
    </row>
    <row r="34" spans="3:10" ht="13.5" customHeight="1" thickBot="1" x14ac:dyDescent="0.25">
      <c r="C34" s="40" t="s">
        <v>19</v>
      </c>
      <c r="D34" s="40"/>
      <c r="E34" s="40"/>
      <c r="F34" s="40"/>
      <c r="G34" s="40"/>
      <c r="H34" s="40"/>
      <c r="I34" s="40"/>
    </row>
    <row r="35" spans="3:10" ht="37.5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184357.7100000002</v>
      </c>
      <c r="E36" s="21">
        <f>1366998.6-1446.93</f>
        <v>1365551.6700000002</v>
      </c>
      <c r="F36" s="21">
        <v>1420047.4</v>
      </c>
      <c r="G36" s="21">
        <f>+E36</f>
        <v>1365551.6700000002</v>
      </c>
      <c r="H36" s="21">
        <f>+D36+E36-F36</f>
        <v>129861.98000000045</v>
      </c>
      <c r="I36" s="41" t="s">
        <v>22</v>
      </c>
    </row>
    <row r="37" spans="3:10" ht="24.95" customHeight="1" thickBot="1" x14ac:dyDescent="0.25">
      <c r="C37" s="12" t="s">
        <v>23</v>
      </c>
      <c r="D37" s="13">
        <v>38710.089999999967</v>
      </c>
      <c r="E37" s="14">
        <v>266612.64</v>
      </c>
      <c r="F37" s="14">
        <v>274898.08</v>
      </c>
      <c r="G37" s="21">
        <v>296720.31</v>
      </c>
      <c r="H37" s="21">
        <f t="shared" ref="H37:H43" si="0">+D37+E37-F37</f>
        <v>30424.649999999965</v>
      </c>
      <c r="I37" s="42"/>
      <c r="J37" s="22"/>
    </row>
    <row r="38" spans="3:10" ht="13.5" customHeight="1" thickBot="1" x14ac:dyDescent="0.25">
      <c r="C38" s="18" t="s">
        <v>24</v>
      </c>
      <c r="D38" s="23">
        <v>42529.599999999977</v>
      </c>
      <c r="E38" s="14">
        <f>202670.25-39087.12</f>
        <v>163583.13</v>
      </c>
      <c r="F38" s="14">
        <v>200856.05</v>
      </c>
      <c r="G38" s="21">
        <v>74400</v>
      </c>
      <c r="H38" s="21">
        <f t="shared" si="0"/>
        <v>5256.679999999993</v>
      </c>
      <c r="I38" s="24"/>
    </row>
    <row r="39" spans="3:10" ht="21.75" customHeight="1" thickBot="1" x14ac:dyDescent="0.25">
      <c r="C39" s="12" t="s">
        <v>25</v>
      </c>
      <c r="D39" s="13">
        <v>27182.209999999992</v>
      </c>
      <c r="E39" s="14">
        <v>195659.5</v>
      </c>
      <c r="F39" s="14">
        <v>200842.05</v>
      </c>
      <c r="G39" s="21">
        <f>+E39</f>
        <v>195659.5</v>
      </c>
      <c r="H39" s="21">
        <f t="shared" si="0"/>
        <v>21999.660000000003</v>
      </c>
      <c r="I39" s="25" t="s">
        <v>26</v>
      </c>
    </row>
    <row r="40" spans="3:10" ht="13.5" customHeight="1" thickBot="1" x14ac:dyDescent="0.25">
      <c r="C40" s="12" t="s">
        <v>27</v>
      </c>
      <c r="D40" s="13">
        <v>39319.140000000014</v>
      </c>
      <c r="E40" s="14">
        <v>290042.21999999997</v>
      </c>
      <c r="F40" s="14">
        <v>297136.84000000003</v>
      </c>
      <c r="G40" s="21">
        <v>263516.7</v>
      </c>
      <c r="H40" s="21">
        <f t="shared" si="0"/>
        <v>32224.51999999996</v>
      </c>
      <c r="I40" s="26" t="s">
        <v>28</v>
      </c>
    </row>
    <row r="41" spans="3:10" ht="27" customHeight="1" thickBot="1" x14ac:dyDescent="0.25">
      <c r="C41" s="12" t="s">
        <v>29</v>
      </c>
      <c r="D41" s="13">
        <v>1781.4500000000007</v>
      </c>
      <c r="E41" s="15">
        <v>12926.63</v>
      </c>
      <c r="F41" s="15">
        <v>13265.1</v>
      </c>
      <c r="G41" s="21">
        <f>+E41</f>
        <v>12926.63</v>
      </c>
      <c r="H41" s="21">
        <f>+D41+E41-F41</f>
        <v>1442.9799999999996</v>
      </c>
      <c r="I41" s="26" t="s">
        <v>30</v>
      </c>
    </row>
    <row r="42" spans="3:10" ht="13.5" customHeight="1" thickBot="1" x14ac:dyDescent="0.25">
      <c r="C42" s="18" t="s">
        <v>31</v>
      </c>
      <c r="D42" s="13">
        <v>29075.359999999986</v>
      </c>
      <c r="E42" s="15">
        <f>169045.28-8158.61</f>
        <v>160886.67000000001</v>
      </c>
      <c r="F42" s="15">
        <v>164857.92000000001</v>
      </c>
      <c r="G42" s="21">
        <f>+E42</f>
        <v>160886.67000000001</v>
      </c>
      <c r="H42" s="21">
        <f>+D42+E42-F42</f>
        <v>25104.109999999986</v>
      </c>
      <c r="I42" s="25"/>
    </row>
    <row r="43" spans="3:10" ht="13.5" customHeight="1" thickBot="1" x14ac:dyDescent="0.25">
      <c r="C43" s="12" t="s">
        <v>32</v>
      </c>
      <c r="D43" s="13">
        <v>4866.9800000000105</v>
      </c>
      <c r="E43" s="15">
        <v>34739.870000000003</v>
      </c>
      <c r="F43" s="15">
        <v>35700.75</v>
      </c>
      <c r="G43" s="21">
        <f>+E43</f>
        <v>34739.870000000003</v>
      </c>
      <c r="H43" s="21">
        <f t="shared" si="0"/>
        <v>3906.1000000000131</v>
      </c>
      <c r="I43" s="26" t="s">
        <v>33</v>
      </c>
    </row>
    <row r="44" spans="3:10" s="27" customFormat="1" ht="13.5" customHeight="1" thickBot="1" x14ac:dyDescent="0.25">
      <c r="C44" s="12" t="s">
        <v>18</v>
      </c>
      <c r="D44" s="16">
        <f>SUM(D36:D43)</f>
        <v>367822.54000000015</v>
      </c>
      <c r="E44" s="16">
        <f>SUM(E36:E43)</f>
        <v>2490002.33</v>
      </c>
      <c r="F44" s="16">
        <f>SUM(F36:F43)</f>
        <v>2607604.19</v>
      </c>
      <c r="G44" s="16">
        <f>SUM(G36:G43)</f>
        <v>2404401.35</v>
      </c>
      <c r="H44" s="16">
        <f>SUM(H36:H43)</f>
        <v>250220.68000000037</v>
      </c>
      <c r="I44" s="24"/>
    </row>
    <row r="45" spans="3:10" ht="13.5" customHeight="1" thickBot="1" x14ac:dyDescent="0.25">
      <c r="C45" s="43" t="s">
        <v>34</v>
      </c>
      <c r="D45" s="43"/>
      <c r="E45" s="43"/>
      <c r="F45" s="43"/>
      <c r="G45" s="43"/>
      <c r="H45" s="43"/>
      <c r="I45" s="43"/>
    </row>
    <row r="46" spans="3:10" ht="28.5" customHeight="1" thickBot="1" x14ac:dyDescent="0.25">
      <c r="C46" s="28" t="s">
        <v>35</v>
      </c>
      <c r="D46" s="44" t="s">
        <v>36</v>
      </c>
      <c r="E46" s="45"/>
      <c r="F46" s="45"/>
      <c r="G46" s="45"/>
      <c r="H46" s="46"/>
      <c r="I46" s="29" t="s">
        <v>37</v>
      </c>
    </row>
    <row r="47" spans="3:10" ht="22.5" customHeight="1" x14ac:dyDescent="0.3">
      <c r="C47" s="30" t="s">
        <v>38</v>
      </c>
      <c r="D47" s="30"/>
      <c r="E47" s="30"/>
      <c r="F47" s="30"/>
      <c r="G47" s="30"/>
      <c r="H47" s="31">
        <f>+H33+H44</f>
        <v>827023.3000000004</v>
      </c>
    </row>
    <row r="48" spans="3:10" ht="15" hidden="1" x14ac:dyDescent="0.25">
      <c r="C48" s="33" t="s">
        <v>39</v>
      </c>
      <c r="D48" s="33"/>
    </row>
    <row r="49" spans="3:8" ht="12.75" customHeight="1" x14ac:dyDescent="0.2">
      <c r="C49" s="34" t="s">
        <v>40</v>
      </c>
    </row>
    <row r="51" spans="3:8" x14ac:dyDescent="0.2">
      <c r="C51" s="2"/>
      <c r="D51" s="22"/>
      <c r="E51" s="22"/>
      <c r="F51" s="22"/>
      <c r="G51" s="2"/>
      <c r="H51" s="2"/>
    </row>
  </sheetData>
  <mergeCells count="10">
    <mergeCell ref="C34:I34"/>
    <mergeCell ref="I36:I37"/>
    <mergeCell ref="C45:I45"/>
    <mergeCell ref="D46:H46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3" zoomScaleNormal="100" zoomScaleSheetLayoutView="120" workbookViewId="0">
      <selection activeCell="A31" sqref="A31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4.570312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4.570312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4.570312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4.570312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4.570312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4.570312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4.570312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4.570312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4.570312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4.570312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4.570312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4.570312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4.570312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4.570312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4.570312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4.570312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4.570312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4.570312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4.570312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4.570312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4.570312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4.570312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4.570312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4.570312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4.570312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4.570312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4.570312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4.570312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4.570312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4.570312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4.570312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4.570312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4.570312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4.570312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4.570312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4.570312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4.570312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4.570312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4.570312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4.570312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4.570312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4.570312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4.570312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4.570312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4.570312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4.570312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4.570312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4.570312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4.570312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4.570312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4.570312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4.570312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4.570312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4.570312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4.570312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4.570312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4.570312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4.570312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4.570312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4.570312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4.570312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4.570312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4.570312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4.5703125" style="35" customWidth="1"/>
    <col min="16138" max="16384" width="9.140625" style="35"/>
  </cols>
  <sheetData>
    <row r="13" spans="1:9" x14ac:dyDescent="0.25">
      <c r="A13" s="55" t="s">
        <v>41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55" t="s">
        <v>42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55" t="s">
        <v>43</v>
      </c>
      <c r="B15" s="55"/>
      <c r="C15" s="55"/>
      <c r="D15" s="55"/>
      <c r="E15" s="55"/>
      <c r="F15" s="55"/>
      <c r="G15" s="55"/>
      <c r="H15" s="55"/>
      <c r="I15" s="55"/>
    </row>
    <row r="16" spans="1:9" ht="60" x14ac:dyDescent="0.25">
      <c r="A16" s="36" t="s">
        <v>44</v>
      </c>
      <c r="B16" s="36" t="s">
        <v>45</v>
      </c>
      <c r="C16" s="36" t="s">
        <v>46</v>
      </c>
      <c r="D16" s="36" t="s">
        <v>47</v>
      </c>
      <c r="E16" s="36" t="s">
        <v>48</v>
      </c>
      <c r="F16" s="37" t="s">
        <v>49</v>
      </c>
      <c r="G16" s="37" t="s">
        <v>50</v>
      </c>
      <c r="H16" s="36" t="s">
        <v>51</v>
      </c>
      <c r="I16" s="36" t="s">
        <v>52</v>
      </c>
    </row>
    <row r="17" spans="1:9" x14ac:dyDescent="0.25">
      <c r="A17" s="38" t="s">
        <v>53</v>
      </c>
      <c r="B17" s="39">
        <v>63.617749999999972</v>
      </c>
      <c r="C17" s="39"/>
      <c r="D17" s="39">
        <v>266.61264</v>
      </c>
      <c r="E17" s="39">
        <v>274.89807999999999</v>
      </c>
      <c r="F17" s="39">
        <v>4.32</v>
      </c>
      <c r="G17" s="39">
        <v>296.72030999999998</v>
      </c>
      <c r="H17" s="39">
        <v>30.42465</v>
      </c>
      <c r="I17" s="39">
        <f>B17+D17+F17-G17</f>
        <v>37.830079999999953</v>
      </c>
    </row>
    <row r="19" spans="1:9" x14ac:dyDescent="0.25">
      <c r="A19" s="35" t="s">
        <v>54</v>
      </c>
    </row>
    <row r="20" spans="1:9" x14ac:dyDescent="0.25">
      <c r="A20" s="35" t="s">
        <v>55</v>
      </c>
    </row>
    <row r="21" spans="1:9" x14ac:dyDescent="0.25">
      <c r="A21" s="35" t="s">
        <v>56</v>
      </c>
    </row>
    <row r="22" spans="1:9" x14ac:dyDescent="0.25">
      <c r="A22" s="35" t="s">
        <v>57</v>
      </c>
    </row>
    <row r="23" spans="1:9" x14ac:dyDescent="0.25">
      <c r="A23" s="35" t="s">
        <v>58</v>
      </c>
    </row>
    <row r="24" spans="1:9" x14ac:dyDescent="0.25">
      <c r="A24" s="35" t="s">
        <v>59</v>
      </c>
    </row>
    <row r="25" spans="1:9" x14ac:dyDescent="0.25">
      <c r="A25" s="35" t="s">
        <v>60</v>
      </c>
    </row>
    <row r="26" spans="1:9" x14ac:dyDescent="0.25">
      <c r="A26" s="35" t="s">
        <v>61</v>
      </c>
    </row>
    <row r="27" spans="1:9" x14ac:dyDescent="0.25">
      <c r="A27" s="35" t="s">
        <v>62</v>
      </c>
    </row>
    <row r="28" spans="1:9" x14ac:dyDescent="0.25">
      <c r="A28" s="35" t="s">
        <v>63</v>
      </c>
    </row>
    <row r="29" spans="1:9" x14ac:dyDescent="0.25">
      <c r="A29" s="35" t="s">
        <v>64</v>
      </c>
    </row>
    <row r="30" spans="1:9" x14ac:dyDescent="0.25">
      <c r="A30" s="35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C2" zoomScaleNormal="100" workbookViewId="0">
      <selection activeCell="C13" sqref="C13"/>
    </sheetView>
  </sheetViews>
  <sheetFormatPr defaultRowHeight="12.75" x14ac:dyDescent="0.2"/>
  <cols>
    <col min="1" max="1" width="5.5703125" customWidth="1"/>
    <col min="2" max="2" width="22.140625" customWidth="1"/>
    <col min="3" max="3" width="44.7109375" customWidth="1"/>
    <col min="4" max="4" width="23.140625" customWidth="1"/>
    <col min="5" max="5" width="23.42578125" customWidth="1"/>
    <col min="6" max="6" width="22.285156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44.7109375" customWidth="1"/>
    <col min="260" max="260" width="23.140625" customWidth="1"/>
    <col min="261" max="261" width="23.42578125" customWidth="1"/>
    <col min="262" max="262" width="22.285156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44.7109375" customWidth="1"/>
    <col min="516" max="516" width="23.140625" customWidth="1"/>
    <col min="517" max="517" width="23.42578125" customWidth="1"/>
    <col min="518" max="518" width="22.285156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44.7109375" customWidth="1"/>
    <col min="772" max="772" width="23.140625" customWidth="1"/>
    <col min="773" max="773" width="23.42578125" customWidth="1"/>
    <col min="774" max="774" width="22.285156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44.7109375" customWidth="1"/>
    <col min="1028" max="1028" width="23.140625" customWidth="1"/>
    <col min="1029" max="1029" width="23.42578125" customWidth="1"/>
    <col min="1030" max="1030" width="22.285156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44.7109375" customWidth="1"/>
    <col min="1284" max="1284" width="23.140625" customWidth="1"/>
    <col min="1285" max="1285" width="23.42578125" customWidth="1"/>
    <col min="1286" max="1286" width="22.285156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44.7109375" customWidth="1"/>
    <col min="1540" max="1540" width="23.140625" customWidth="1"/>
    <col min="1541" max="1541" width="23.42578125" customWidth="1"/>
    <col min="1542" max="1542" width="22.285156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44.7109375" customWidth="1"/>
    <col min="1796" max="1796" width="23.140625" customWidth="1"/>
    <col min="1797" max="1797" width="23.42578125" customWidth="1"/>
    <col min="1798" max="1798" width="22.285156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44.7109375" customWidth="1"/>
    <col min="2052" max="2052" width="23.140625" customWidth="1"/>
    <col min="2053" max="2053" width="23.42578125" customWidth="1"/>
    <col min="2054" max="2054" width="22.285156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44.7109375" customWidth="1"/>
    <col min="2308" max="2308" width="23.140625" customWidth="1"/>
    <col min="2309" max="2309" width="23.42578125" customWidth="1"/>
    <col min="2310" max="2310" width="22.285156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44.7109375" customWidth="1"/>
    <col min="2564" max="2564" width="23.140625" customWidth="1"/>
    <col min="2565" max="2565" width="23.42578125" customWidth="1"/>
    <col min="2566" max="2566" width="22.285156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44.7109375" customWidth="1"/>
    <col min="2820" max="2820" width="23.140625" customWidth="1"/>
    <col min="2821" max="2821" width="23.42578125" customWidth="1"/>
    <col min="2822" max="2822" width="22.285156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44.7109375" customWidth="1"/>
    <col min="3076" max="3076" width="23.140625" customWidth="1"/>
    <col min="3077" max="3077" width="23.42578125" customWidth="1"/>
    <col min="3078" max="3078" width="22.285156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44.7109375" customWidth="1"/>
    <col min="3332" max="3332" width="23.140625" customWidth="1"/>
    <col min="3333" max="3333" width="23.42578125" customWidth="1"/>
    <col min="3334" max="3334" width="22.285156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44.7109375" customWidth="1"/>
    <col min="3588" max="3588" width="23.140625" customWidth="1"/>
    <col min="3589" max="3589" width="23.42578125" customWidth="1"/>
    <col min="3590" max="3590" width="22.285156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44.7109375" customWidth="1"/>
    <col min="3844" max="3844" width="23.140625" customWidth="1"/>
    <col min="3845" max="3845" width="23.42578125" customWidth="1"/>
    <col min="3846" max="3846" width="22.285156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44.7109375" customWidth="1"/>
    <col min="4100" max="4100" width="23.140625" customWidth="1"/>
    <col min="4101" max="4101" width="23.42578125" customWidth="1"/>
    <col min="4102" max="4102" width="22.285156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44.7109375" customWidth="1"/>
    <col min="4356" max="4356" width="23.140625" customWidth="1"/>
    <col min="4357" max="4357" width="23.42578125" customWidth="1"/>
    <col min="4358" max="4358" width="22.285156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44.7109375" customWidth="1"/>
    <col min="4612" max="4612" width="23.140625" customWidth="1"/>
    <col min="4613" max="4613" width="23.42578125" customWidth="1"/>
    <col min="4614" max="4614" width="22.285156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44.7109375" customWidth="1"/>
    <col min="4868" max="4868" width="23.140625" customWidth="1"/>
    <col min="4869" max="4869" width="23.42578125" customWidth="1"/>
    <col min="4870" max="4870" width="22.285156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44.7109375" customWidth="1"/>
    <col min="5124" max="5124" width="23.140625" customWidth="1"/>
    <col min="5125" max="5125" width="23.42578125" customWidth="1"/>
    <col min="5126" max="5126" width="22.285156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44.7109375" customWidth="1"/>
    <col min="5380" max="5380" width="23.140625" customWidth="1"/>
    <col min="5381" max="5381" width="23.42578125" customWidth="1"/>
    <col min="5382" max="5382" width="22.285156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44.7109375" customWidth="1"/>
    <col min="5636" max="5636" width="23.140625" customWidth="1"/>
    <col min="5637" max="5637" width="23.42578125" customWidth="1"/>
    <col min="5638" max="5638" width="22.285156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44.7109375" customWidth="1"/>
    <col min="5892" max="5892" width="23.140625" customWidth="1"/>
    <col min="5893" max="5893" width="23.42578125" customWidth="1"/>
    <col min="5894" max="5894" width="22.285156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44.7109375" customWidth="1"/>
    <col min="6148" max="6148" width="23.140625" customWidth="1"/>
    <col min="6149" max="6149" width="23.42578125" customWidth="1"/>
    <col min="6150" max="6150" width="22.285156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44.7109375" customWidth="1"/>
    <col min="6404" max="6404" width="23.140625" customWidth="1"/>
    <col min="6405" max="6405" width="23.42578125" customWidth="1"/>
    <col min="6406" max="6406" width="22.285156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44.7109375" customWidth="1"/>
    <col min="6660" max="6660" width="23.140625" customWidth="1"/>
    <col min="6661" max="6661" width="23.42578125" customWidth="1"/>
    <col min="6662" max="6662" width="22.285156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44.7109375" customWidth="1"/>
    <col min="6916" max="6916" width="23.140625" customWidth="1"/>
    <col min="6917" max="6917" width="23.42578125" customWidth="1"/>
    <col min="6918" max="6918" width="22.285156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44.7109375" customWidth="1"/>
    <col min="7172" max="7172" width="23.140625" customWidth="1"/>
    <col min="7173" max="7173" width="23.42578125" customWidth="1"/>
    <col min="7174" max="7174" width="22.285156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44.7109375" customWidth="1"/>
    <col min="7428" max="7428" width="23.140625" customWidth="1"/>
    <col min="7429" max="7429" width="23.42578125" customWidth="1"/>
    <col min="7430" max="7430" width="22.285156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44.7109375" customWidth="1"/>
    <col min="7684" max="7684" width="23.140625" customWidth="1"/>
    <col min="7685" max="7685" width="23.42578125" customWidth="1"/>
    <col min="7686" max="7686" width="22.285156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44.7109375" customWidth="1"/>
    <col min="7940" max="7940" width="23.140625" customWidth="1"/>
    <col min="7941" max="7941" width="23.42578125" customWidth="1"/>
    <col min="7942" max="7942" width="22.285156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44.7109375" customWidth="1"/>
    <col min="8196" max="8196" width="23.140625" customWidth="1"/>
    <col min="8197" max="8197" width="23.42578125" customWidth="1"/>
    <col min="8198" max="8198" width="22.285156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44.7109375" customWidth="1"/>
    <col min="8452" max="8452" width="23.140625" customWidth="1"/>
    <col min="8453" max="8453" width="23.42578125" customWidth="1"/>
    <col min="8454" max="8454" width="22.285156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44.7109375" customWidth="1"/>
    <col min="8708" max="8708" width="23.140625" customWidth="1"/>
    <col min="8709" max="8709" width="23.42578125" customWidth="1"/>
    <col min="8710" max="8710" width="22.285156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44.7109375" customWidth="1"/>
    <col min="8964" max="8964" width="23.140625" customWidth="1"/>
    <col min="8965" max="8965" width="23.42578125" customWidth="1"/>
    <col min="8966" max="8966" width="22.285156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44.7109375" customWidth="1"/>
    <col min="9220" max="9220" width="23.140625" customWidth="1"/>
    <col min="9221" max="9221" width="23.42578125" customWidth="1"/>
    <col min="9222" max="9222" width="22.285156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44.7109375" customWidth="1"/>
    <col min="9476" max="9476" width="23.140625" customWidth="1"/>
    <col min="9477" max="9477" width="23.42578125" customWidth="1"/>
    <col min="9478" max="9478" width="22.285156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44.7109375" customWidth="1"/>
    <col min="9732" max="9732" width="23.140625" customWidth="1"/>
    <col min="9733" max="9733" width="23.42578125" customWidth="1"/>
    <col min="9734" max="9734" width="22.285156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44.7109375" customWidth="1"/>
    <col min="9988" max="9988" width="23.140625" customWidth="1"/>
    <col min="9989" max="9989" width="23.42578125" customWidth="1"/>
    <col min="9990" max="9990" width="22.285156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44.7109375" customWidth="1"/>
    <col min="10244" max="10244" width="23.140625" customWidth="1"/>
    <col min="10245" max="10245" width="23.42578125" customWidth="1"/>
    <col min="10246" max="10246" width="22.285156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44.7109375" customWidth="1"/>
    <col min="10500" max="10500" width="23.140625" customWidth="1"/>
    <col min="10501" max="10501" width="23.42578125" customWidth="1"/>
    <col min="10502" max="10502" width="22.285156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44.7109375" customWidth="1"/>
    <col min="10756" max="10756" width="23.140625" customWidth="1"/>
    <col min="10757" max="10757" width="23.42578125" customWidth="1"/>
    <col min="10758" max="10758" width="22.285156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44.7109375" customWidth="1"/>
    <col min="11012" max="11012" width="23.140625" customWidth="1"/>
    <col min="11013" max="11013" width="23.42578125" customWidth="1"/>
    <col min="11014" max="11014" width="22.285156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44.7109375" customWidth="1"/>
    <col min="11268" max="11268" width="23.140625" customWidth="1"/>
    <col min="11269" max="11269" width="23.42578125" customWidth="1"/>
    <col min="11270" max="11270" width="22.285156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44.7109375" customWidth="1"/>
    <col min="11524" max="11524" width="23.140625" customWidth="1"/>
    <col min="11525" max="11525" width="23.42578125" customWidth="1"/>
    <col min="11526" max="11526" width="22.285156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44.7109375" customWidth="1"/>
    <col min="11780" max="11780" width="23.140625" customWidth="1"/>
    <col min="11781" max="11781" width="23.42578125" customWidth="1"/>
    <col min="11782" max="11782" width="22.285156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44.7109375" customWidth="1"/>
    <col min="12036" max="12036" width="23.140625" customWidth="1"/>
    <col min="12037" max="12037" width="23.42578125" customWidth="1"/>
    <col min="12038" max="12038" width="22.285156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44.7109375" customWidth="1"/>
    <col min="12292" max="12292" width="23.140625" customWidth="1"/>
    <col min="12293" max="12293" width="23.42578125" customWidth="1"/>
    <col min="12294" max="12294" width="22.285156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44.7109375" customWidth="1"/>
    <col min="12548" max="12548" width="23.140625" customWidth="1"/>
    <col min="12549" max="12549" width="23.42578125" customWidth="1"/>
    <col min="12550" max="12550" width="22.285156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44.7109375" customWidth="1"/>
    <col min="12804" max="12804" width="23.140625" customWidth="1"/>
    <col min="12805" max="12805" width="23.42578125" customWidth="1"/>
    <col min="12806" max="12806" width="22.285156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44.7109375" customWidth="1"/>
    <col min="13060" max="13060" width="23.140625" customWidth="1"/>
    <col min="13061" max="13061" width="23.42578125" customWidth="1"/>
    <col min="13062" max="13062" width="22.285156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44.7109375" customWidth="1"/>
    <col min="13316" max="13316" width="23.140625" customWidth="1"/>
    <col min="13317" max="13317" width="23.42578125" customWidth="1"/>
    <col min="13318" max="13318" width="22.285156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44.7109375" customWidth="1"/>
    <col min="13572" max="13572" width="23.140625" customWidth="1"/>
    <col min="13573" max="13573" width="23.42578125" customWidth="1"/>
    <col min="13574" max="13574" width="22.285156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44.7109375" customWidth="1"/>
    <col min="13828" max="13828" width="23.140625" customWidth="1"/>
    <col min="13829" max="13829" width="23.42578125" customWidth="1"/>
    <col min="13830" max="13830" width="22.285156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44.7109375" customWidth="1"/>
    <col min="14084" max="14084" width="23.140625" customWidth="1"/>
    <col min="14085" max="14085" width="23.42578125" customWidth="1"/>
    <col min="14086" max="14086" width="22.285156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44.7109375" customWidth="1"/>
    <col min="14340" max="14340" width="23.140625" customWidth="1"/>
    <col min="14341" max="14341" width="23.42578125" customWidth="1"/>
    <col min="14342" max="14342" width="22.285156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44.7109375" customWidth="1"/>
    <col min="14596" max="14596" width="23.140625" customWidth="1"/>
    <col min="14597" max="14597" width="23.42578125" customWidth="1"/>
    <col min="14598" max="14598" width="22.285156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44.7109375" customWidth="1"/>
    <col min="14852" max="14852" width="23.140625" customWidth="1"/>
    <col min="14853" max="14853" width="23.42578125" customWidth="1"/>
    <col min="14854" max="14854" width="22.285156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44.7109375" customWidth="1"/>
    <col min="15108" max="15108" width="23.140625" customWidth="1"/>
    <col min="15109" max="15109" width="23.42578125" customWidth="1"/>
    <col min="15110" max="15110" width="22.285156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44.7109375" customWidth="1"/>
    <col min="15364" max="15364" width="23.140625" customWidth="1"/>
    <col min="15365" max="15365" width="23.42578125" customWidth="1"/>
    <col min="15366" max="15366" width="22.285156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44.7109375" customWidth="1"/>
    <col min="15620" max="15620" width="23.140625" customWidth="1"/>
    <col min="15621" max="15621" width="23.42578125" customWidth="1"/>
    <col min="15622" max="15622" width="22.285156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44.7109375" customWidth="1"/>
    <col min="15876" max="15876" width="23.140625" customWidth="1"/>
    <col min="15877" max="15877" width="23.42578125" customWidth="1"/>
    <col min="15878" max="15878" width="22.285156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44.7109375" customWidth="1"/>
    <col min="16132" max="16132" width="23.140625" customWidth="1"/>
    <col min="16133" max="16133" width="23.42578125" customWidth="1"/>
    <col min="16134" max="16134" width="22.28515625" customWidth="1"/>
    <col min="16135" max="16135" width="11.28515625" customWidth="1"/>
    <col min="16136" max="16136" width="0" hidden="1" customWidth="1"/>
  </cols>
  <sheetData>
    <row r="1" spans="1:8" ht="25.5" customHeight="1" x14ac:dyDescent="0.2">
      <c r="A1" s="56" t="s">
        <v>66</v>
      </c>
      <c r="B1" s="56"/>
      <c r="C1" s="56"/>
      <c r="D1" s="56"/>
      <c r="E1" s="56"/>
      <c r="F1" s="56"/>
      <c r="G1" s="56"/>
      <c r="H1" s="57"/>
    </row>
    <row r="2" spans="1:8" ht="17.25" customHeight="1" thickBot="1" x14ac:dyDescent="0.25">
      <c r="A2" s="58"/>
      <c r="B2" s="58"/>
      <c r="C2" s="58"/>
      <c r="D2" s="58"/>
      <c r="E2" s="58"/>
      <c r="F2" s="58"/>
      <c r="G2" s="58"/>
    </row>
    <row r="3" spans="1:8" ht="13.5" thickBot="1" x14ac:dyDescent="0.25">
      <c r="A3" s="59"/>
      <c r="B3" s="60"/>
      <c r="C3" s="61"/>
      <c r="D3" s="60"/>
      <c r="E3" s="60"/>
      <c r="F3" s="62" t="s">
        <v>67</v>
      </c>
      <c r="G3" s="63"/>
      <c r="H3" s="60"/>
    </row>
    <row r="4" spans="1:8" x14ac:dyDescent="0.2">
      <c r="A4" s="64" t="s">
        <v>68</v>
      </c>
      <c r="B4" s="65" t="s">
        <v>69</v>
      </c>
      <c r="C4" s="64" t="s">
        <v>70</v>
      </c>
      <c r="D4" s="65" t="s">
        <v>71</v>
      </c>
      <c r="E4" s="66" t="s">
        <v>72</v>
      </c>
      <c r="F4" s="66"/>
      <c r="G4" s="66"/>
      <c r="H4" s="66" t="s">
        <v>73</v>
      </c>
    </row>
    <row r="5" spans="1:8" x14ac:dyDescent="0.2">
      <c r="A5" s="64" t="s">
        <v>74</v>
      </c>
      <c r="B5" s="65"/>
      <c r="C5" s="67"/>
      <c r="D5" s="65" t="s">
        <v>75</v>
      </c>
      <c r="E5" s="65" t="s">
        <v>76</v>
      </c>
      <c r="F5" s="65" t="s">
        <v>77</v>
      </c>
      <c r="G5" s="65" t="s">
        <v>78</v>
      </c>
      <c r="H5" s="65"/>
    </row>
    <row r="6" spans="1:8" x14ac:dyDescent="0.2">
      <c r="A6" s="64"/>
      <c r="B6" s="65"/>
      <c r="C6" s="67"/>
      <c r="D6" s="65" t="s">
        <v>79</v>
      </c>
      <c r="E6" s="68"/>
      <c r="F6" s="65" t="s">
        <v>80</v>
      </c>
      <c r="G6" s="65" t="s">
        <v>81</v>
      </c>
      <c r="H6" s="68"/>
    </row>
    <row r="7" spans="1:8" x14ac:dyDescent="0.2">
      <c r="A7" s="69"/>
      <c r="B7" s="68"/>
      <c r="C7" s="70"/>
      <c r="D7" s="68"/>
      <c r="E7" s="68"/>
      <c r="F7" s="68"/>
      <c r="G7" s="65" t="s">
        <v>82</v>
      </c>
      <c r="H7" s="68"/>
    </row>
    <row r="8" spans="1:8" ht="13.5" thickBot="1" x14ac:dyDescent="0.25">
      <c r="A8" s="71"/>
      <c r="B8" s="72"/>
      <c r="C8" s="73"/>
      <c r="D8" s="72"/>
      <c r="E8" s="72"/>
      <c r="F8" s="72"/>
      <c r="G8" s="72"/>
      <c r="H8" s="72"/>
    </row>
    <row r="9" spans="1:8" x14ac:dyDescent="0.2">
      <c r="A9" s="60"/>
      <c r="B9" s="74"/>
      <c r="C9" s="61"/>
      <c r="D9" s="60"/>
      <c r="E9" s="60"/>
      <c r="F9" s="60"/>
      <c r="G9" s="74"/>
      <c r="H9" s="74"/>
    </row>
    <row r="10" spans="1:8" x14ac:dyDescent="0.2">
      <c r="A10" s="65">
        <v>1</v>
      </c>
      <c r="B10" s="75" t="s">
        <v>83</v>
      </c>
      <c r="C10" s="64" t="s">
        <v>84</v>
      </c>
      <c r="D10" s="65" t="s">
        <v>85</v>
      </c>
      <c r="E10" s="76">
        <f>527+147</f>
        <v>674</v>
      </c>
      <c r="F10" s="77">
        <f>54.7+14.7</f>
        <v>69.400000000000006</v>
      </c>
      <c r="G10" s="77">
        <f>+E10-F10</f>
        <v>604.6</v>
      </c>
      <c r="H10" s="78"/>
    </row>
    <row r="11" spans="1:8" x14ac:dyDescent="0.2">
      <c r="A11" s="65"/>
      <c r="B11" s="75"/>
      <c r="C11" s="67" t="s">
        <v>86</v>
      </c>
      <c r="D11" s="65"/>
      <c r="E11" s="76">
        <v>50</v>
      </c>
      <c r="F11" s="76">
        <v>5</v>
      </c>
      <c r="G11" s="77">
        <f>+E11-F11</f>
        <v>45</v>
      </c>
      <c r="H11" s="78"/>
    </row>
    <row r="12" spans="1:8" x14ac:dyDescent="0.2">
      <c r="A12" s="65"/>
      <c r="B12" s="75"/>
      <c r="C12" s="64"/>
      <c r="D12" s="65"/>
      <c r="E12" s="79"/>
      <c r="F12" s="76"/>
      <c r="G12" s="77"/>
      <c r="H12" s="78"/>
    </row>
    <row r="13" spans="1:8" x14ac:dyDescent="0.2">
      <c r="A13" s="65"/>
      <c r="B13" s="75"/>
      <c r="C13" s="80" t="s">
        <v>87</v>
      </c>
      <c r="D13" s="81"/>
      <c r="E13" s="82">
        <f>SUM(E10:E12)</f>
        <v>724</v>
      </c>
      <c r="F13" s="82">
        <f>SUM(F10:F12)</f>
        <v>74.400000000000006</v>
      </c>
      <c r="G13" s="82">
        <f>SUM(G10:G12)</f>
        <v>649.6</v>
      </c>
      <c r="H13" s="78"/>
    </row>
    <row r="14" spans="1:8" ht="4.5" customHeight="1" thickBot="1" x14ac:dyDescent="0.25">
      <c r="A14" s="83"/>
      <c r="B14" s="84"/>
      <c r="C14" s="85"/>
      <c r="D14" s="86"/>
      <c r="E14" s="87"/>
      <c r="F14" s="87"/>
      <c r="G14" s="88"/>
      <c r="H14" s="89"/>
    </row>
    <row r="15" spans="1:8" ht="6.75" customHeight="1" x14ac:dyDescent="0.2">
      <c r="A15" s="60"/>
      <c r="B15" s="74"/>
      <c r="C15" s="90"/>
      <c r="D15" s="91"/>
      <c r="E15" s="92"/>
      <c r="F15" s="93"/>
      <c r="G15" s="93"/>
      <c r="H15" s="94"/>
    </row>
    <row r="16" spans="1:8" x14ac:dyDescent="0.2">
      <c r="A16" s="68"/>
      <c r="B16" s="95" t="s">
        <v>18</v>
      </c>
      <c r="C16" s="96"/>
      <c r="D16" s="67"/>
      <c r="E16" s="97">
        <f>E13</f>
        <v>724</v>
      </c>
      <c r="F16" s="98">
        <f>+F13</f>
        <v>74.400000000000006</v>
      </c>
      <c r="G16" s="99">
        <f>+E16-F16</f>
        <v>649.6</v>
      </c>
      <c r="H16" s="78"/>
    </row>
    <row r="17" spans="1:8" ht="6.75" customHeight="1" thickBot="1" x14ac:dyDescent="0.25">
      <c r="A17" s="72"/>
      <c r="B17" s="100"/>
      <c r="C17" s="101"/>
      <c r="D17" s="102"/>
      <c r="E17" s="86"/>
      <c r="F17" s="103"/>
      <c r="G17" s="103"/>
      <c r="H17" s="103"/>
    </row>
    <row r="19" spans="1:8" ht="47.25" customHeight="1" x14ac:dyDescent="0.2">
      <c r="A19" s="104" t="s">
        <v>88</v>
      </c>
      <c r="B19" s="104" t="s">
        <v>89</v>
      </c>
      <c r="C19" s="104" t="s">
        <v>90</v>
      </c>
      <c r="D19" s="104" t="s">
        <v>91</v>
      </c>
      <c r="E19" s="105" t="s">
        <v>92</v>
      </c>
      <c r="F19" s="104" t="s">
        <v>93</v>
      </c>
      <c r="G19" s="106"/>
    </row>
    <row r="20" spans="1:8" ht="15" x14ac:dyDescent="0.2">
      <c r="A20" s="107">
        <v>1</v>
      </c>
      <c r="B20" s="108">
        <v>42529.599999999977</v>
      </c>
      <c r="C20" s="108">
        <v>163583.13</v>
      </c>
      <c r="D20" s="108">
        <v>200856.05</v>
      </c>
      <c r="E20" s="108">
        <v>29604.799999999999</v>
      </c>
      <c r="F20" s="108">
        <f>+B20+C20-D20</f>
        <v>5256.679999999993</v>
      </c>
      <c r="G20" s="109"/>
    </row>
    <row r="22" spans="1:8" ht="47.25" customHeight="1" x14ac:dyDescent="0.2">
      <c r="A22" s="104" t="s">
        <v>88</v>
      </c>
      <c r="B22" s="104" t="s">
        <v>94</v>
      </c>
      <c r="C22" s="104" t="s">
        <v>90</v>
      </c>
      <c r="D22" s="104" t="s">
        <v>95</v>
      </c>
      <c r="E22" s="104" t="s">
        <v>96</v>
      </c>
    </row>
    <row r="23" spans="1:8" ht="15" x14ac:dyDescent="0.2">
      <c r="A23" s="110">
        <v>1</v>
      </c>
      <c r="B23" s="111">
        <v>-116413.72999999998</v>
      </c>
      <c r="C23" s="111">
        <f>+C20+E20</f>
        <v>193187.93</v>
      </c>
      <c r="D23" s="111">
        <f>+F16*1000</f>
        <v>74400</v>
      </c>
      <c r="E23" s="111">
        <f>+B23+C23-D23</f>
        <v>2374.2000000000116</v>
      </c>
    </row>
    <row r="25" spans="1:8" ht="15" x14ac:dyDescent="0.25">
      <c r="B25" s="112"/>
      <c r="F25" s="113" t="s">
        <v>97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2015-03-31T13:58:10Z</dcterms:created>
  <dcterms:modified xsi:type="dcterms:W3CDTF">2015-04-20T12:59:26Z</dcterms:modified>
</cp:coreProperties>
</file>