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E17" i="3"/>
  <c r="G17" i="3" s="1"/>
  <c r="F14" i="3"/>
  <c r="F17" i="3" s="1"/>
  <c r="D24" i="3" s="1"/>
  <c r="E14" i="3"/>
  <c r="G12" i="3"/>
  <c r="G11" i="3"/>
  <c r="G10" i="3"/>
  <c r="G14" i="3" s="1"/>
  <c r="I17" i="2" l="1"/>
  <c r="F47" i="1" l="1"/>
  <c r="D47" i="1"/>
  <c r="H46" i="1"/>
  <c r="H45" i="1"/>
  <c r="G45" i="1"/>
  <c r="H44" i="1"/>
  <c r="H43" i="1"/>
  <c r="G43" i="1"/>
  <c r="H42" i="1"/>
  <c r="G42" i="1"/>
  <c r="H41" i="1"/>
  <c r="H40" i="1"/>
  <c r="H39" i="1"/>
  <c r="G39" i="1"/>
  <c r="F39" i="1"/>
  <c r="E39" i="1"/>
  <c r="E38" i="1"/>
  <c r="E47" i="1" s="1"/>
  <c r="H37" i="1"/>
  <c r="H36" i="1"/>
  <c r="G36" i="1"/>
  <c r="G47" i="1" s="1"/>
  <c r="D33" i="1"/>
  <c r="F32" i="1"/>
  <c r="E32" i="1"/>
  <c r="H32" i="1" s="1"/>
  <c r="F31" i="1"/>
  <c r="F33" i="1" s="1"/>
  <c r="E31" i="1"/>
  <c r="H31" i="1" s="1"/>
  <c r="E30" i="1"/>
  <c r="H30" i="1" s="1"/>
  <c r="H33" i="1" s="1"/>
  <c r="H29" i="1"/>
  <c r="G29" i="1"/>
  <c r="F29" i="1"/>
  <c r="E29" i="1"/>
  <c r="H28" i="1"/>
  <c r="G28" i="1"/>
  <c r="F28" i="1"/>
  <c r="E28" i="1"/>
  <c r="H51" i="1" l="1"/>
  <c r="E33" i="1"/>
  <c r="H38" i="1"/>
  <c r="H47" i="1" s="1"/>
  <c r="G31" i="1"/>
  <c r="G33" i="1" s="1"/>
  <c r="G32" i="1"/>
</calcChain>
</file>

<file path=xl/sharedStrings.xml><?xml version="1.0" encoding="utf-8"?>
<sst xmlns="http://schemas.openxmlformats.org/spreadsheetml/2006/main" count="113" uniqueCount="101">
  <si>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</si>
  <si>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</si>
  <si>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</si>
  <si>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2/3  по ул. Школьная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</si>
  <si>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</si>
  <si>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</si>
  <si>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</si>
  <si>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</si>
  <si>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</si>
  <si>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</si>
  <si>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</si>
  <si>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</si>
  <si>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</si>
  <si>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</si>
  <si>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</si>
  <si>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</si>
  <si>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</si>
  <si>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</si>
  <si>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</si>
  <si>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</si>
  <si>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</si>
  <si>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</si>
  <si>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</si>
  <si>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</si>
  <si>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</si>
  <si>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</si>
  <si>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</si>
  <si>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</si>
  <si>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ОАО"Экотранс"</t>
  </si>
  <si>
    <t>Аренда контейнера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</si>
  <si>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</si>
  <si>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</si>
  <si>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</si>
  <si>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</si>
  <si>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</si>
  <si>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ТСЖ "Родник-2004"</t>
  </si>
  <si>
    <t>т/о узлов учета теп/энергии</t>
  </si>
  <si>
    <t>ТСЖ "Родник-2004", ООО "Технострой-3"</t>
  </si>
  <si>
    <t>Агентское вознаграждение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</si>
  <si>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</si>
  <si>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</si>
  <si>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</si>
  <si>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</si>
  <si>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 xml:space="preserve">Поступило от ТСЖ "Родник-2004" 30303.72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</si>
  <si>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</si>
  <si>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</si>
  <si>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</si>
  <si>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</si>
  <si>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</si>
  <si>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2/3 по ул. Школьная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</si>
  <si>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</si>
  <si>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</si>
  <si>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</si>
  <si>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</si>
  <si>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</si>
  <si>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</si>
  <si>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</si>
  <si>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</si>
  <si>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</si>
  <si>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</si>
  <si>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44,19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</si>
  <si>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установка насосов - 36,83 т.р.</t>
  </si>
  <si>
    <t>очистка кровли от снега и наледи - 7,19 т.р.</t>
  </si>
  <si>
    <t>покраска пухто - 0,04 т.р.</t>
  </si>
  <si>
    <t>смена розетки - 0,06 т.р.</t>
  </si>
  <si>
    <t>прочие - 0,07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</si>
  <si>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Школьная, д. 2/3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</si>
  <si>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</si>
  <si>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</si>
  <si>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</si>
  <si>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</si>
  <si>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</si>
  <si>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</si>
  <si>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</si>
  <si>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</si>
  <si>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</si>
  <si>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</si>
  <si>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</si>
  <si>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</si>
  <si>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</si>
  <si>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</si>
  <si>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</si>
  <si>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</si>
  <si>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2/3</t>
  </si>
  <si>
    <t>замена системы ЦО (магистральный розлив)</t>
  </si>
  <si>
    <t>176 м.п.</t>
  </si>
  <si>
    <t>замена подающей и обратной магистрали ГВС</t>
  </si>
  <si>
    <t>108 м.п.</t>
  </si>
  <si>
    <t>замена стояков ЦО</t>
  </si>
  <si>
    <t>357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</si>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</sst>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C33" zoomScaleNormal="100" workbookViewId="0">
      <selection activeCell="G38" sqref="G38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51" t="s">
        <v>1</v>
      </c>
      <c r="D22" s="51"/>
      <c r="E22" s="51"/>
      <c r="F22" s="51"/>
      <c r="G22" s="51"/>
      <c r="H22" s="51"/>
      <c r="I22" s="51"/>
    </row>
    <row r="23" spans="3:9" x14ac:dyDescent="0.2">
      <c r="C23" s="52" t="s">
        <v>2</v>
      </c>
      <c r="D23" s="52"/>
      <c r="E23" s="52"/>
      <c r="F23" s="52"/>
      <c r="G23" s="52"/>
      <c r="H23" s="52"/>
      <c r="I23" s="52"/>
    </row>
    <row r="24" spans="3:9" x14ac:dyDescent="0.2">
      <c r="C24" s="52" t="s">
        <v>3</v>
      </c>
      <c r="D24" s="52"/>
      <c r="E24" s="52"/>
      <c r="F24" s="52"/>
      <c r="G24" s="52"/>
      <c r="H24" s="52"/>
      <c r="I24" s="52"/>
    </row>
    <row r="25" spans="3:9" ht="6" customHeight="1" thickBot="1" x14ac:dyDescent="0.25">
      <c r="C25" s="53"/>
      <c r="D25" s="53"/>
      <c r="E25" s="53"/>
      <c r="F25" s="53"/>
      <c r="G25" s="53"/>
      <c r="H25" s="53"/>
      <c r="I25" s="53"/>
    </row>
    <row r="26" spans="3:9" ht="37.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54" t="s">
        <v>11</v>
      </c>
      <c r="D27" s="41"/>
      <c r="E27" s="41"/>
      <c r="F27" s="41"/>
      <c r="G27" s="41"/>
      <c r="H27" s="41"/>
      <c r="I27" s="55"/>
    </row>
    <row r="28" spans="3:9" ht="13.5" customHeight="1" thickBot="1" x14ac:dyDescent="0.25">
      <c r="C28" s="12" t="s">
        <v>12</v>
      </c>
      <c r="D28" s="13">
        <v>33286.860000000044</v>
      </c>
      <c r="E28" s="14">
        <f>88625.05+269734.6</f>
        <v>358359.64999999997</v>
      </c>
      <c r="F28" s="14">
        <f>39593.61-5.82+3407.43+283034.97</f>
        <v>326030.18999999994</v>
      </c>
      <c r="G28" s="14">
        <f>253688.32+131214.47</f>
        <v>384902.79000000004</v>
      </c>
      <c r="H28" s="15">
        <f>+D28+E28-F28</f>
        <v>65616.320000000065</v>
      </c>
      <c r="I28" s="48" t="s">
        <v>13</v>
      </c>
    </row>
    <row r="29" spans="3:9" ht="13.5" customHeight="1" thickBot="1" x14ac:dyDescent="0.25">
      <c r="C29" s="12" t="s">
        <v>14</v>
      </c>
      <c r="D29" s="13">
        <v>6933.679999999993</v>
      </c>
      <c r="E29" s="16">
        <f>40680.32+28.62+7108.36+54730.07-4415.52</f>
        <v>98131.849999999991</v>
      </c>
      <c r="F29" s="16">
        <f>38988.39+2037.32+49661.55</f>
        <v>90687.260000000009</v>
      </c>
      <c r="G29" s="14">
        <f>49950.13+76418.95</f>
        <v>126369.07999999999</v>
      </c>
      <c r="H29" s="15">
        <f>+D29+E29-F29</f>
        <v>14378.269999999975</v>
      </c>
      <c r="I29" s="49"/>
    </row>
    <row r="30" spans="3:9" ht="13.5" customHeight="1" thickBot="1" x14ac:dyDescent="0.25">
      <c r="C30" s="12" t="s">
        <v>15</v>
      </c>
      <c r="D30" s="13">
        <v>8146.8999999999942</v>
      </c>
      <c r="E30" s="16">
        <f>99191.24-6573.59</f>
        <v>92617.650000000009</v>
      </c>
      <c r="F30" s="16">
        <v>92570.1</v>
      </c>
      <c r="G30" s="14">
        <v>104415.02</v>
      </c>
      <c r="H30" s="15">
        <f>+D30+E30-F30</f>
        <v>8194.4499999999971</v>
      </c>
      <c r="I30" s="49"/>
    </row>
    <row r="31" spans="3:9" ht="13.5" customHeight="1" thickBot="1" x14ac:dyDescent="0.25">
      <c r="C31" s="12" t="s">
        <v>16</v>
      </c>
      <c r="D31" s="13">
        <v>3756.1199999999953</v>
      </c>
      <c r="E31" s="16">
        <f>7605.28-608.17+6514.2+21.02+34824.29-1064.28</f>
        <v>47292.340000000004</v>
      </c>
      <c r="F31" s="16">
        <f>6882.89+5598.75+33709.72</f>
        <v>46191.360000000001</v>
      </c>
      <c r="G31" s="14">
        <f>E31</f>
        <v>47292.340000000004</v>
      </c>
      <c r="H31" s="15">
        <f>+D31+E31-F31</f>
        <v>4857.0999999999985</v>
      </c>
      <c r="I31" s="49"/>
    </row>
    <row r="32" spans="3:9" ht="13.5" customHeight="1" thickBot="1" x14ac:dyDescent="0.25">
      <c r="C32" s="12" t="s">
        <v>17</v>
      </c>
      <c r="D32" s="13">
        <v>-2150.1199999999953</v>
      </c>
      <c r="E32" s="16">
        <f>3431.06+1630.21+1094.7</f>
        <v>6155.97</v>
      </c>
      <c r="F32" s="16">
        <f>3636.06+1215.6+44.61+928.89+20.65+11.44</f>
        <v>5857.2499999999991</v>
      </c>
      <c r="G32" s="14">
        <f>+E32+32326.98</f>
        <v>38482.949999999997</v>
      </c>
      <c r="H32" s="15">
        <f>+D32+E32-F32</f>
        <v>-1851.3999999999942</v>
      </c>
      <c r="I32" s="50"/>
    </row>
    <row r="33" spans="3:10" ht="13.5" customHeight="1" thickBot="1" x14ac:dyDescent="0.25">
      <c r="C33" s="12" t="s">
        <v>18</v>
      </c>
      <c r="D33" s="17">
        <f>SUM(D28:D32)</f>
        <v>49973.440000000031</v>
      </c>
      <c r="E33" s="17">
        <f>SUM(E28:E32)</f>
        <v>602557.45999999985</v>
      </c>
      <c r="F33" s="17">
        <f>SUM(F28:F32)</f>
        <v>561336.15999999992</v>
      </c>
      <c r="G33" s="17">
        <f>SUM(G28:G32)</f>
        <v>701462.17999999993</v>
      </c>
      <c r="H33" s="17">
        <f>SUM(H28:H32)</f>
        <v>91194.740000000049</v>
      </c>
      <c r="I33" s="12"/>
    </row>
    <row r="34" spans="3:10" ht="13.5" customHeight="1" thickBot="1" x14ac:dyDescent="0.25">
      <c r="C34" s="41" t="s">
        <v>19</v>
      </c>
      <c r="D34" s="41"/>
      <c r="E34" s="41"/>
      <c r="F34" s="41"/>
      <c r="G34" s="41"/>
      <c r="H34" s="41"/>
      <c r="I34" s="41"/>
    </row>
    <row r="35" spans="3:10" ht="36.75" customHeight="1" thickBot="1" x14ac:dyDescent="0.25">
      <c r="C35" s="18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9" t="s">
        <v>20</v>
      </c>
    </row>
    <row r="36" spans="3:10" ht="24.95" customHeight="1" thickBot="1" x14ac:dyDescent="0.25">
      <c r="C36" s="9" t="s">
        <v>21</v>
      </c>
      <c r="D36" s="20">
        <v>21333.180000000022</v>
      </c>
      <c r="E36" s="21">
        <v>239148.14</v>
      </c>
      <c r="F36" s="21">
        <v>238834.09</v>
      </c>
      <c r="G36" s="21">
        <f>E36</f>
        <v>239148.14</v>
      </c>
      <c r="H36" s="21">
        <f t="shared" ref="H36:H44" si="0">+D36+E36-F36</f>
        <v>21647.23000000004</v>
      </c>
      <c r="I36" s="42" t="s">
        <v>22</v>
      </c>
    </row>
    <row r="37" spans="3:10" ht="24.95" customHeight="1" thickBot="1" x14ac:dyDescent="0.25">
      <c r="C37" s="12" t="s">
        <v>23</v>
      </c>
      <c r="D37" s="13">
        <v>4142.3499999999913</v>
      </c>
      <c r="E37" s="14">
        <v>46436.42</v>
      </c>
      <c r="F37" s="14">
        <v>45248.72</v>
      </c>
      <c r="G37" s="22">
        <v>44189.7</v>
      </c>
      <c r="H37" s="21">
        <f>+D37+E37-F37</f>
        <v>5330.0499999999884</v>
      </c>
      <c r="I37" s="43"/>
      <c r="J37" s="23"/>
    </row>
    <row r="38" spans="3:10" ht="13.5" customHeight="1" thickBot="1" x14ac:dyDescent="0.25">
      <c r="C38" s="18" t="s">
        <v>24</v>
      </c>
      <c r="D38" s="24">
        <v>10196.60000000002</v>
      </c>
      <c r="E38" s="14">
        <f>47627.54-9525.38</f>
        <v>38102.160000000003</v>
      </c>
      <c r="F38" s="14">
        <v>44776.89</v>
      </c>
      <c r="G38" s="21">
        <v>174980</v>
      </c>
      <c r="H38" s="21">
        <f t="shared" si="0"/>
        <v>3521.8700000000244</v>
      </c>
      <c r="I38" s="25"/>
    </row>
    <row r="39" spans="3:10" ht="12.75" customHeight="1" thickBot="1" x14ac:dyDescent="0.25">
      <c r="C39" s="12" t="s">
        <v>25</v>
      </c>
      <c r="D39" s="24">
        <v>31870.840000000026</v>
      </c>
      <c r="E39" s="14">
        <f>188343.47-253.6+38053.91-435.93</f>
        <v>225707.85</v>
      </c>
      <c r="F39" s="14">
        <f>186254.9+36890.93</f>
        <v>223145.83</v>
      </c>
      <c r="G39" s="21">
        <f>E39</f>
        <v>225707.85</v>
      </c>
      <c r="H39" s="21">
        <f t="shared" si="0"/>
        <v>34432.860000000044</v>
      </c>
      <c r="I39" s="26" t="s">
        <v>26</v>
      </c>
    </row>
    <row r="40" spans="3:10" ht="13.5" customHeight="1" thickBot="1" x14ac:dyDescent="0.25">
      <c r="C40" s="12" t="s">
        <v>27</v>
      </c>
      <c r="D40" s="13">
        <v>5385.0299999999916</v>
      </c>
      <c r="E40" s="14">
        <v>60367.3</v>
      </c>
      <c r="F40" s="14">
        <v>58823.29</v>
      </c>
      <c r="G40" s="21">
        <v>64865.39</v>
      </c>
      <c r="H40" s="21">
        <f t="shared" si="0"/>
        <v>6929.0399999999863</v>
      </c>
      <c r="I40" s="27" t="s">
        <v>28</v>
      </c>
    </row>
    <row r="41" spans="3:10" ht="13.5" customHeight="1" thickBot="1" x14ac:dyDescent="0.25">
      <c r="C41" s="12" t="s">
        <v>29</v>
      </c>
      <c r="D41" s="13">
        <v>0</v>
      </c>
      <c r="E41" s="14"/>
      <c r="F41" s="14"/>
      <c r="G41" s="21">
        <v>36373.43</v>
      </c>
      <c r="H41" s="21">
        <f t="shared" si="0"/>
        <v>0</v>
      </c>
      <c r="I41" s="27" t="s">
        <v>30</v>
      </c>
    </row>
    <row r="42" spans="3:10" ht="27" customHeight="1" thickBot="1" x14ac:dyDescent="0.25">
      <c r="C42" s="12" t="s">
        <v>31</v>
      </c>
      <c r="D42" s="13">
        <v>286.75</v>
      </c>
      <c r="E42" s="16">
        <v>3214.82</v>
      </c>
      <c r="F42" s="16">
        <v>3132.59</v>
      </c>
      <c r="G42" s="21">
        <f>E42</f>
        <v>3214.82</v>
      </c>
      <c r="H42" s="21">
        <f t="shared" si="0"/>
        <v>368.98</v>
      </c>
      <c r="I42" s="27" t="s">
        <v>32</v>
      </c>
    </row>
    <row r="43" spans="3:10" ht="13.5" customHeight="1" thickBot="1" x14ac:dyDescent="0.25">
      <c r="C43" s="18" t="s">
        <v>33</v>
      </c>
      <c r="D43" s="13">
        <v>3908.1500000000015</v>
      </c>
      <c r="E43" s="16">
        <v>37456.269999999997</v>
      </c>
      <c r="F43" s="16">
        <v>35985.019999999997</v>
      </c>
      <c r="G43" s="21">
        <f>E43</f>
        <v>37456.269999999997</v>
      </c>
      <c r="H43" s="21">
        <f t="shared" si="0"/>
        <v>5379.4000000000015</v>
      </c>
      <c r="I43" s="26"/>
    </row>
    <row r="44" spans="3:10" ht="24" hidden="1" customHeight="1" x14ac:dyDescent="0.2">
      <c r="C44" s="18" t="s">
        <v>34</v>
      </c>
      <c r="D44" s="13">
        <v>0</v>
      </c>
      <c r="E44" s="16"/>
      <c r="F44" s="16"/>
      <c r="G44" s="21"/>
      <c r="H44" s="21">
        <f t="shared" si="0"/>
        <v>0</v>
      </c>
      <c r="I44" s="26" t="s">
        <v>35</v>
      </c>
    </row>
    <row r="45" spans="3:10" ht="13.5" customHeight="1" thickBot="1" x14ac:dyDescent="0.25">
      <c r="C45" s="12" t="s">
        <v>36</v>
      </c>
      <c r="D45" s="13">
        <v>908.1200000000008</v>
      </c>
      <c r="E45" s="16">
        <v>10180.5</v>
      </c>
      <c r="F45" s="16">
        <v>9920.15</v>
      </c>
      <c r="G45" s="21">
        <f>E45</f>
        <v>10180.5</v>
      </c>
      <c r="H45" s="21">
        <f>+D45+E45-F45</f>
        <v>1168.4700000000012</v>
      </c>
      <c r="I45" s="26" t="s">
        <v>37</v>
      </c>
    </row>
    <row r="46" spans="3:10" ht="13.5" hidden="1" customHeight="1" x14ac:dyDescent="0.2">
      <c r="C46" s="12" t="s">
        <v>38</v>
      </c>
      <c r="D46" s="13">
        <v>0</v>
      </c>
      <c r="E46" s="16"/>
      <c r="F46" s="16"/>
      <c r="G46" s="14"/>
      <c r="H46" s="14">
        <f>+D46+E46-F46</f>
        <v>0</v>
      </c>
      <c r="I46" s="26" t="s">
        <v>35</v>
      </c>
    </row>
    <row r="47" spans="3:10" s="28" customFormat="1" ht="15.75" customHeight="1" thickBot="1" x14ac:dyDescent="0.25">
      <c r="C47" s="12" t="s">
        <v>18</v>
      </c>
      <c r="D47" s="17">
        <f>SUM(D36:D46)</f>
        <v>78031.020000000048</v>
      </c>
      <c r="E47" s="17">
        <f>SUM(E36:E46)</f>
        <v>660613.46</v>
      </c>
      <c r="F47" s="17">
        <f>SUM(F36:F46)</f>
        <v>659866.58000000007</v>
      </c>
      <c r="G47" s="17">
        <f>SUM(G36:G46)</f>
        <v>836116.10000000009</v>
      </c>
      <c r="H47" s="17">
        <f>SUM(H36:H46)</f>
        <v>78777.900000000081</v>
      </c>
      <c r="I47" s="25"/>
    </row>
    <row r="48" spans="3:10" ht="13.5" customHeight="1" thickBot="1" x14ac:dyDescent="0.25">
      <c r="C48" s="44" t="s">
        <v>39</v>
      </c>
      <c r="D48" s="44"/>
      <c r="E48" s="44"/>
      <c r="F48" s="44"/>
      <c r="G48" s="44"/>
      <c r="H48" s="44"/>
      <c r="I48" s="44"/>
    </row>
    <row r="49" spans="3:9" ht="28.5" customHeight="1" thickBot="1" x14ac:dyDescent="0.25">
      <c r="C49" s="29" t="s">
        <v>40</v>
      </c>
      <c r="D49" s="45" t="s">
        <v>41</v>
      </c>
      <c r="E49" s="46"/>
      <c r="F49" s="46"/>
      <c r="G49" s="46"/>
      <c r="H49" s="47"/>
      <c r="I49" s="30" t="s">
        <v>42</v>
      </c>
    </row>
    <row r="50" spans="3:9" ht="28.5" hidden="1" customHeight="1" x14ac:dyDescent="0.2">
      <c r="C50" s="29"/>
      <c r="D50" s="45" t="s">
        <v>43</v>
      </c>
      <c r="E50" s="46"/>
      <c r="F50" s="46"/>
      <c r="G50" s="46"/>
      <c r="H50" s="47"/>
      <c r="I50" s="26" t="s">
        <v>35</v>
      </c>
    </row>
    <row r="51" spans="3:9" ht="14.25" customHeight="1" x14ac:dyDescent="0.3">
      <c r="C51" s="31" t="s">
        <v>44</v>
      </c>
      <c r="D51" s="31"/>
      <c r="E51" s="31"/>
      <c r="F51" s="31"/>
      <c r="G51" s="31"/>
      <c r="H51" s="32">
        <f>+H33+H47</f>
        <v>169972.64000000013</v>
      </c>
    </row>
    <row r="52" spans="3:9" ht="15" hidden="1" x14ac:dyDescent="0.25">
      <c r="C52" s="34" t="s">
        <v>45</v>
      </c>
      <c r="D52" s="34"/>
    </row>
    <row r="53" spans="3:9" x14ac:dyDescent="0.2">
      <c r="C53" s="35" t="s">
        <v>46</v>
      </c>
    </row>
  </sheetData>
  <mergeCells count="11">
    <mergeCell ref="I28:I32"/>
    <mergeCell ref="C22:I22"/>
    <mergeCell ref="C23:I23"/>
    <mergeCell ref="C24:I24"/>
    <mergeCell ref="C25:I25"/>
    <mergeCell ref="C27:I27"/>
    <mergeCell ref="C34:I34"/>
    <mergeCell ref="I36:I37"/>
    <mergeCell ref="C48:I48"/>
    <mergeCell ref="D49:H49"/>
    <mergeCell ref="D50:H50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opLeftCell="A7" zoomScaleNormal="100" zoomScaleSheetLayoutView="120" workbookViewId="0">
      <selection activeCell="D25" sqref="D25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7109375" style="36" customWidth="1"/>
    <col min="16138" max="16384" width="9.140625" style="36"/>
  </cols>
  <sheetData>
    <row r="13" spans="1:9" x14ac:dyDescent="0.25">
      <c r="A13" s="56" t="s">
        <v>47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 t="s">
        <v>48</v>
      </c>
      <c r="B14" s="56"/>
      <c r="C14" s="56"/>
      <c r="D14" s="56"/>
      <c r="E14" s="56"/>
      <c r="F14" s="56"/>
      <c r="G14" s="56"/>
      <c r="H14" s="56"/>
      <c r="I14" s="56"/>
    </row>
    <row r="15" spans="1:9" x14ac:dyDescent="0.25">
      <c r="A15" s="56" t="s">
        <v>49</v>
      </c>
      <c r="B15" s="56"/>
      <c r="C15" s="56"/>
      <c r="D15" s="56"/>
      <c r="E15" s="56"/>
      <c r="F15" s="56"/>
      <c r="G15" s="56"/>
      <c r="H15" s="56"/>
      <c r="I15" s="56"/>
    </row>
    <row r="16" spans="1:9" ht="60" x14ac:dyDescent="0.25">
      <c r="A16" s="37" t="s">
        <v>50</v>
      </c>
      <c r="B16" s="37" t="s">
        <v>51</v>
      </c>
      <c r="C16" s="37" t="s">
        <v>52</v>
      </c>
      <c r="D16" s="37" t="s">
        <v>53</v>
      </c>
      <c r="E16" s="37" t="s">
        <v>54</v>
      </c>
      <c r="F16" s="38" t="s">
        <v>55</v>
      </c>
      <c r="G16" s="38" t="s">
        <v>56</v>
      </c>
      <c r="H16" s="37" t="s">
        <v>57</v>
      </c>
      <c r="I16" s="37" t="s">
        <v>58</v>
      </c>
    </row>
    <row r="17" spans="1:9" x14ac:dyDescent="0.25">
      <c r="A17" s="39" t="s">
        <v>59</v>
      </c>
      <c r="B17" s="40">
        <v>-7.8586600000000004</v>
      </c>
      <c r="C17" s="40">
        <v>0</v>
      </c>
      <c r="D17" s="40">
        <v>46.436419999999998</v>
      </c>
      <c r="E17" s="40">
        <v>45.248719999999999</v>
      </c>
      <c r="F17" s="40">
        <v>2.16</v>
      </c>
      <c r="G17" s="40">
        <v>44.189700000000002</v>
      </c>
      <c r="H17" s="40">
        <v>5.33005</v>
      </c>
      <c r="I17" s="40">
        <f>B17+D17+F17-G17</f>
        <v>-3.4519400000000076</v>
      </c>
    </row>
    <row r="19" spans="1:9" x14ac:dyDescent="0.25">
      <c r="A19" s="36" t="s">
        <v>60</v>
      </c>
    </row>
    <row r="20" spans="1:9" x14ac:dyDescent="0.25">
      <c r="A20" s="36" t="s">
        <v>61</v>
      </c>
    </row>
    <row r="21" spans="1:9" x14ac:dyDescent="0.25">
      <c r="A21" s="36" t="s">
        <v>62</v>
      </c>
    </row>
    <row r="22" spans="1:9" x14ac:dyDescent="0.25">
      <c r="A22" s="36" t="s">
        <v>63</v>
      </c>
    </row>
    <row r="23" spans="1:9" x14ac:dyDescent="0.25">
      <c r="A23" s="36" t="s">
        <v>64</v>
      </c>
    </row>
    <row r="24" spans="1:9" x14ac:dyDescent="0.25">
      <c r="A24" s="36" t="s">
        <v>65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zoomScaleNormal="100" workbookViewId="0">
      <selection activeCell="C10" sqref="C10"/>
    </sheetView>
  </sheetViews>
  <sheetFormatPr defaultRowHeight="12.75" x14ac:dyDescent="0.2"/>
  <cols>
    <col min="1" max="1" width="5.5703125" customWidth="1"/>
    <col min="2" max="2" width="22.140625" customWidth="1"/>
    <col min="3" max="3" width="41.42578125" customWidth="1"/>
    <col min="4" max="4" width="19.28515625" customWidth="1"/>
    <col min="5" max="5" width="15.28515625" customWidth="1"/>
    <col min="6" max="6" width="17.28515625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41.42578125" customWidth="1"/>
    <col min="260" max="260" width="19.28515625" customWidth="1"/>
    <col min="261" max="261" width="15.28515625" customWidth="1"/>
    <col min="262" max="262" width="17.28515625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41.42578125" customWidth="1"/>
    <col min="516" max="516" width="19.28515625" customWidth="1"/>
    <col min="517" max="517" width="15.28515625" customWidth="1"/>
    <col min="518" max="518" width="17.28515625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41.42578125" customWidth="1"/>
    <col min="772" max="772" width="19.28515625" customWidth="1"/>
    <col min="773" max="773" width="15.28515625" customWidth="1"/>
    <col min="774" max="774" width="17.28515625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41.42578125" customWidth="1"/>
    <col min="1028" max="1028" width="19.28515625" customWidth="1"/>
    <col min="1029" max="1029" width="15.28515625" customWidth="1"/>
    <col min="1030" max="1030" width="17.28515625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41.42578125" customWidth="1"/>
    <col min="1284" max="1284" width="19.28515625" customWidth="1"/>
    <col min="1285" max="1285" width="15.28515625" customWidth="1"/>
    <col min="1286" max="1286" width="17.28515625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41.42578125" customWidth="1"/>
    <col min="1540" max="1540" width="19.28515625" customWidth="1"/>
    <col min="1541" max="1541" width="15.28515625" customWidth="1"/>
    <col min="1542" max="1542" width="17.28515625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41.42578125" customWidth="1"/>
    <col min="1796" max="1796" width="19.28515625" customWidth="1"/>
    <col min="1797" max="1797" width="15.28515625" customWidth="1"/>
    <col min="1798" max="1798" width="17.28515625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41.42578125" customWidth="1"/>
    <col min="2052" max="2052" width="19.28515625" customWidth="1"/>
    <col min="2053" max="2053" width="15.28515625" customWidth="1"/>
    <col min="2054" max="2054" width="17.28515625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41.42578125" customWidth="1"/>
    <col min="2308" max="2308" width="19.28515625" customWidth="1"/>
    <col min="2309" max="2309" width="15.28515625" customWidth="1"/>
    <col min="2310" max="2310" width="17.28515625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41.42578125" customWidth="1"/>
    <col min="2564" max="2564" width="19.28515625" customWidth="1"/>
    <col min="2565" max="2565" width="15.28515625" customWidth="1"/>
    <col min="2566" max="2566" width="17.28515625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41.42578125" customWidth="1"/>
    <col min="2820" max="2820" width="19.28515625" customWidth="1"/>
    <col min="2821" max="2821" width="15.28515625" customWidth="1"/>
    <col min="2822" max="2822" width="17.28515625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41.42578125" customWidth="1"/>
    <col min="3076" max="3076" width="19.28515625" customWidth="1"/>
    <col min="3077" max="3077" width="15.28515625" customWidth="1"/>
    <col min="3078" max="3078" width="17.28515625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41.42578125" customWidth="1"/>
    <col min="3332" max="3332" width="19.28515625" customWidth="1"/>
    <col min="3333" max="3333" width="15.28515625" customWidth="1"/>
    <col min="3334" max="3334" width="17.28515625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41.42578125" customWidth="1"/>
    <col min="3588" max="3588" width="19.28515625" customWidth="1"/>
    <col min="3589" max="3589" width="15.28515625" customWidth="1"/>
    <col min="3590" max="3590" width="17.28515625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41.42578125" customWidth="1"/>
    <col min="3844" max="3844" width="19.28515625" customWidth="1"/>
    <col min="3845" max="3845" width="15.28515625" customWidth="1"/>
    <col min="3846" max="3846" width="17.28515625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41.42578125" customWidth="1"/>
    <col min="4100" max="4100" width="19.28515625" customWidth="1"/>
    <col min="4101" max="4101" width="15.28515625" customWidth="1"/>
    <col min="4102" max="4102" width="17.28515625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41.42578125" customWidth="1"/>
    <col min="4356" max="4356" width="19.28515625" customWidth="1"/>
    <col min="4357" max="4357" width="15.28515625" customWidth="1"/>
    <col min="4358" max="4358" width="17.28515625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41.42578125" customWidth="1"/>
    <col min="4612" max="4612" width="19.28515625" customWidth="1"/>
    <col min="4613" max="4613" width="15.28515625" customWidth="1"/>
    <col min="4614" max="4614" width="17.28515625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41.42578125" customWidth="1"/>
    <col min="4868" max="4868" width="19.28515625" customWidth="1"/>
    <col min="4869" max="4869" width="15.28515625" customWidth="1"/>
    <col min="4870" max="4870" width="17.28515625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41.42578125" customWidth="1"/>
    <col min="5124" max="5124" width="19.28515625" customWidth="1"/>
    <col min="5125" max="5125" width="15.28515625" customWidth="1"/>
    <col min="5126" max="5126" width="17.28515625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41.42578125" customWidth="1"/>
    <col min="5380" max="5380" width="19.28515625" customWidth="1"/>
    <col min="5381" max="5381" width="15.28515625" customWidth="1"/>
    <col min="5382" max="5382" width="17.28515625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41.42578125" customWidth="1"/>
    <col min="5636" max="5636" width="19.28515625" customWidth="1"/>
    <col min="5637" max="5637" width="15.28515625" customWidth="1"/>
    <col min="5638" max="5638" width="17.28515625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41.42578125" customWidth="1"/>
    <col min="5892" max="5892" width="19.28515625" customWidth="1"/>
    <col min="5893" max="5893" width="15.28515625" customWidth="1"/>
    <col min="5894" max="5894" width="17.28515625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41.42578125" customWidth="1"/>
    <col min="6148" max="6148" width="19.28515625" customWidth="1"/>
    <col min="6149" max="6149" width="15.28515625" customWidth="1"/>
    <col min="6150" max="6150" width="17.28515625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41.42578125" customWidth="1"/>
    <col min="6404" max="6404" width="19.28515625" customWidth="1"/>
    <col min="6405" max="6405" width="15.28515625" customWidth="1"/>
    <col min="6406" max="6406" width="17.28515625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41.42578125" customWidth="1"/>
    <col min="6660" max="6660" width="19.28515625" customWidth="1"/>
    <col min="6661" max="6661" width="15.28515625" customWidth="1"/>
    <col min="6662" max="6662" width="17.28515625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41.42578125" customWidth="1"/>
    <col min="6916" max="6916" width="19.28515625" customWidth="1"/>
    <col min="6917" max="6917" width="15.28515625" customWidth="1"/>
    <col min="6918" max="6918" width="17.28515625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41.42578125" customWidth="1"/>
    <col min="7172" max="7172" width="19.28515625" customWidth="1"/>
    <col min="7173" max="7173" width="15.28515625" customWidth="1"/>
    <col min="7174" max="7174" width="17.28515625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41.42578125" customWidth="1"/>
    <col min="7428" max="7428" width="19.28515625" customWidth="1"/>
    <col min="7429" max="7429" width="15.28515625" customWidth="1"/>
    <col min="7430" max="7430" width="17.28515625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41.42578125" customWidth="1"/>
    <col min="7684" max="7684" width="19.28515625" customWidth="1"/>
    <col min="7685" max="7685" width="15.28515625" customWidth="1"/>
    <col min="7686" max="7686" width="17.28515625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41.42578125" customWidth="1"/>
    <col min="7940" max="7940" width="19.28515625" customWidth="1"/>
    <col min="7941" max="7941" width="15.28515625" customWidth="1"/>
    <col min="7942" max="7942" width="17.28515625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41.42578125" customWidth="1"/>
    <col min="8196" max="8196" width="19.28515625" customWidth="1"/>
    <col min="8197" max="8197" width="15.28515625" customWidth="1"/>
    <col min="8198" max="8198" width="17.28515625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41.42578125" customWidth="1"/>
    <col min="8452" max="8452" width="19.28515625" customWidth="1"/>
    <col min="8453" max="8453" width="15.28515625" customWidth="1"/>
    <col min="8454" max="8454" width="17.28515625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41.42578125" customWidth="1"/>
    <col min="8708" max="8708" width="19.28515625" customWidth="1"/>
    <col min="8709" max="8709" width="15.28515625" customWidth="1"/>
    <col min="8710" max="8710" width="17.28515625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41.42578125" customWidth="1"/>
    <col min="8964" max="8964" width="19.28515625" customWidth="1"/>
    <col min="8965" max="8965" width="15.28515625" customWidth="1"/>
    <col min="8966" max="8966" width="17.28515625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41.42578125" customWidth="1"/>
    <col min="9220" max="9220" width="19.28515625" customWidth="1"/>
    <col min="9221" max="9221" width="15.28515625" customWidth="1"/>
    <col min="9222" max="9222" width="17.28515625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41.42578125" customWidth="1"/>
    <col min="9476" max="9476" width="19.28515625" customWidth="1"/>
    <col min="9477" max="9477" width="15.28515625" customWidth="1"/>
    <col min="9478" max="9478" width="17.28515625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41.42578125" customWidth="1"/>
    <col min="9732" max="9732" width="19.28515625" customWidth="1"/>
    <col min="9733" max="9733" width="15.28515625" customWidth="1"/>
    <col min="9734" max="9734" width="17.28515625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41.42578125" customWidth="1"/>
    <col min="9988" max="9988" width="19.28515625" customWidth="1"/>
    <col min="9989" max="9989" width="15.28515625" customWidth="1"/>
    <col min="9990" max="9990" width="17.28515625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41.42578125" customWidth="1"/>
    <col min="10244" max="10244" width="19.28515625" customWidth="1"/>
    <col min="10245" max="10245" width="15.28515625" customWidth="1"/>
    <col min="10246" max="10246" width="17.28515625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41.42578125" customWidth="1"/>
    <col min="10500" max="10500" width="19.28515625" customWidth="1"/>
    <col min="10501" max="10501" width="15.28515625" customWidth="1"/>
    <col min="10502" max="10502" width="17.28515625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41.42578125" customWidth="1"/>
    <col min="10756" max="10756" width="19.28515625" customWidth="1"/>
    <col min="10757" max="10757" width="15.28515625" customWidth="1"/>
    <col min="10758" max="10758" width="17.28515625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41.42578125" customWidth="1"/>
    <col min="11012" max="11012" width="19.28515625" customWidth="1"/>
    <col min="11013" max="11013" width="15.28515625" customWidth="1"/>
    <col min="11014" max="11014" width="17.28515625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41.42578125" customWidth="1"/>
    <col min="11268" max="11268" width="19.28515625" customWidth="1"/>
    <col min="11269" max="11269" width="15.28515625" customWidth="1"/>
    <col min="11270" max="11270" width="17.28515625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41.42578125" customWidth="1"/>
    <col min="11524" max="11524" width="19.28515625" customWidth="1"/>
    <col min="11525" max="11525" width="15.28515625" customWidth="1"/>
    <col min="11526" max="11526" width="17.28515625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41.42578125" customWidth="1"/>
    <col min="11780" max="11780" width="19.28515625" customWidth="1"/>
    <col min="11781" max="11781" width="15.28515625" customWidth="1"/>
    <col min="11782" max="11782" width="17.28515625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41.42578125" customWidth="1"/>
    <col min="12036" max="12036" width="19.28515625" customWidth="1"/>
    <col min="12037" max="12037" width="15.28515625" customWidth="1"/>
    <col min="12038" max="12038" width="17.28515625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41.42578125" customWidth="1"/>
    <col min="12292" max="12292" width="19.28515625" customWidth="1"/>
    <col min="12293" max="12293" width="15.28515625" customWidth="1"/>
    <col min="12294" max="12294" width="17.28515625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41.42578125" customWidth="1"/>
    <col min="12548" max="12548" width="19.28515625" customWidth="1"/>
    <col min="12549" max="12549" width="15.28515625" customWidth="1"/>
    <col min="12550" max="12550" width="17.28515625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41.42578125" customWidth="1"/>
    <col min="12804" max="12804" width="19.28515625" customWidth="1"/>
    <col min="12805" max="12805" width="15.28515625" customWidth="1"/>
    <col min="12806" max="12806" width="17.28515625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41.42578125" customWidth="1"/>
    <col min="13060" max="13060" width="19.28515625" customWidth="1"/>
    <col min="13061" max="13061" width="15.28515625" customWidth="1"/>
    <col min="13062" max="13062" width="17.28515625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41.42578125" customWidth="1"/>
    <col min="13316" max="13316" width="19.28515625" customWidth="1"/>
    <col min="13317" max="13317" width="15.28515625" customWidth="1"/>
    <col min="13318" max="13318" width="17.28515625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41.42578125" customWidth="1"/>
    <col min="13572" max="13572" width="19.28515625" customWidth="1"/>
    <col min="13573" max="13573" width="15.28515625" customWidth="1"/>
    <col min="13574" max="13574" width="17.28515625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41.42578125" customWidth="1"/>
    <col min="13828" max="13828" width="19.28515625" customWidth="1"/>
    <col min="13829" max="13829" width="15.28515625" customWidth="1"/>
    <col min="13830" max="13830" width="17.28515625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41.42578125" customWidth="1"/>
    <col min="14084" max="14084" width="19.28515625" customWidth="1"/>
    <col min="14085" max="14085" width="15.28515625" customWidth="1"/>
    <col min="14086" max="14086" width="17.28515625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41.42578125" customWidth="1"/>
    <col min="14340" max="14340" width="19.28515625" customWidth="1"/>
    <col min="14341" max="14341" width="15.28515625" customWidth="1"/>
    <col min="14342" max="14342" width="17.28515625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41.42578125" customWidth="1"/>
    <col min="14596" max="14596" width="19.28515625" customWidth="1"/>
    <col min="14597" max="14597" width="15.28515625" customWidth="1"/>
    <col min="14598" max="14598" width="17.28515625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41.42578125" customWidth="1"/>
    <col min="14852" max="14852" width="19.28515625" customWidth="1"/>
    <col min="14853" max="14853" width="15.28515625" customWidth="1"/>
    <col min="14854" max="14854" width="17.28515625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41.42578125" customWidth="1"/>
    <col min="15108" max="15108" width="19.28515625" customWidth="1"/>
    <col min="15109" max="15109" width="15.28515625" customWidth="1"/>
    <col min="15110" max="15110" width="17.28515625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41.42578125" customWidth="1"/>
    <col min="15364" max="15364" width="19.28515625" customWidth="1"/>
    <col min="15365" max="15365" width="15.28515625" customWidth="1"/>
    <col min="15366" max="15366" width="17.28515625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41.42578125" customWidth="1"/>
    <col min="15620" max="15620" width="19.28515625" customWidth="1"/>
    <col min="15621" max="15621" width="15.28515625" customWidth="1"/>
    <col min="15622" max="15622" width="17.28515625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41.42578125" customWidth="1"/>
    <col min="15876" max="15876" width="19.28515625" customWidth="1"/>
    <col min="15877" max="15877" width="15.28515625" customWidth="1"/>
    <col min="15878" max="15878" width="17.28515625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41.42578125" customWidth="1"/>
    <col min="16132" max="16132" width="19.28515625" customWidth="1"/>
    <col min="16133" max="16133" width="15.28515625" customWidth="1"/>
    <col min="16134" max="16134" width="17.285156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7" t="s">
        <v>66</v>
      </c>
      <c r="B1" s="57"/>
      <c r="C1" s="57"/>
      <c r="D1" s="57"/>
      <c r="E1" s="57"/>
      <c r="F1" s="57"/>
      <c r="G1" s="57"/>
      <c r="H1" s="58"/>
    </row>
    <row r="2" spans="1:8" ht="29.25" customHeight="1" thickBot="1" x14ac:dyDescent="0.25">
      <c r="A2" s="59"/>
      <c r="B2" s="59"/>
      <c r="C2" s="59"/>
      <c r="D2" s="59"/>
      <c r="E2" s="59"/>
      <c r="F2" s="59"/>
      <c r="G2" s="59"/>
    </row>
    <row r="3" spans="1:8" ht="13.5" thickBot="1" x14ac:dyDescent="0.25">
      <c r="A3" s="60"/>
      <c r="B3" s="61"/>
      <c r="C3" s="62"/>
      <c r="D3" s="61"/>
      <c r="E3" s="61"/>
      <c r="F3" s="63" t="s">
        <v>67</v>
      </c>
      <c r="G3" s="64"/>
      <c r="H3" s="61"/>
    </row>
    <row r="4" spans="1:8" x14ac:dyDescent="0.2">
      <c r="A4" s="65" t="s">
        <v>68</v>
      </c>
      <c r="B4" s="66" t="s">
        <v>69</v>
      </c>
      <c r="C4" s="65" t="s">
        <v>70</v>
      </c>
      <c r="D4" s="66" t="s">
        <v>71</v>
      </c>
      <c r="E4" s="67" t="s">
        <v>72</v>
      </c>
      <c r="F4" s="67"/>
      <c r="G4" s="67"/>
      <c r="H4" s="67" t="s">
        <v>73</v>
      </c>
    </row>
    <row r="5" spans="1:8" x14ac:dyDescent="0.2">
      <c r="A5" s="65" t="s">
        <v>74</v>
      </c>
      <c r="B5" s="66"/>
      <c r="C5" s="68"/>
      <c r="D5" s="66" t="s">
        <v>75</v>
      </c>
      <c r="E5" s="66" t="s">
        <v>76</v>
      </c>
      <c r="F5" s="66" t="s">
        <v>77</v>
      </c>
      <c r="G5" s="66" t="s">
        <v>78</v>
      </c>
      <c r="H5" s="66"/>
    </row>
    <row r="6" spans="1:8" x14ac:dyDescent="0.2">
      <c r="A6" s="65"/>
      <c r="B6" s="66"/>
      <c r="C6" s="68"/>
      <c r="D6" s="66" t="s">
        <v>79</v>
      </c>
      <c r="E6" s="69"/>
      <c r="F6" s="66" t="s">
        <v>80</v>
      </c>
      <c r="G6" s="66" t="s">
        <v>81</v>
      </c>
      <c r="H6" s="69"/>
    </row>
    <row r="7" spans="1:8" x14ac:dyDescent="0.2">
      <c r="A7" s="70"/>
      <c r="B7" s="69"/>
      <c r="C7" s="71"/>
      <c r="D7" s="69"/>
      <c r="E7" s="69"/>
      <c r="F7" s="69"/>
      <c r="G7" s="66" t="s">
        <v>82</v>
      </c>
      <c r="H7" s="69"/>
    </row>
    <row r="8" spans="1:8" ht="13.5" thickBot="1" x14ac:dyDescent="0.25">
      <c r="A8" s="72"/>
      <c r="B8" s="73"/>
      <c r="C8" s="74"/>
      <c r="D8" s="73"/>
      <c r="E8" s="73"/>
      <c r="F8" s="73"/>
      <c r="G8" s="73"/>
      <c r="H8" s="73"/>
    </row>
    <row r="9" spans="1:8" x14ac:dyDescent="0.2">
      <c r="A9" s="61"/>
      <c r="B9" s="75"/>
      <c r="C9" s="62"/>
      <c r="D9" s="61"/>
      <c r="E9" s="61"/>
      <c r="F9" s="61"/>
      <c r="G9" s="75"/>
      <c r="H9" s="75"/>
    </row>
    <row r="10" spans="1:8" x14ac:dyDescent="0.2">
      <c r="A10" s="66">
        <v>1</v>
      </c>
      <c r="B10" s="76" t="s">
        <v>83</v>
      </c>
      <c r="C10" s="77" t="s">
        <v>84</v>
      </c>
      <c r="D10" s="66" t="s">
        <v>85</v>
      </c>
      <c r="E10" s="78">
        <v>445.78</v>
      </c>
      <c r="F10" s="79">
        <v>44.58</v>
      </c>
      <c r="G10" s="79">
        <f>+E10-F10</f>
        <v>401.2</v>
      </c>
      <c r="H10" s="80"/>
    </row>
    <row r="11" spans="1:8" x14ac:dyDescent="0.2">
      <c r="A11" s="66"/>
      <c r="B11" s="76"/>
      <c r="C11" s="65" t="s">
        <v>86</v>
      </c>
      <c r="D11" s="66" t="s">
        <v>87</v>
      </c>
      <c r="E11" s="78">
        <v>331.9</v>
      </c>
      <c r="F11" s="79">
        <v>33.200000000000003</v>
      </c>
      <c r="G11" s="79">
        <f>+E11-F11</f>
        <v>298.7</v>
      </c>
      <c r="H11" s="80"/>
    </row>
    <row r="12" spans="1:8" x14ac:dyDescent="0.2">
      <c r="A12" s="66"/>
      <c r="B12" s="76"/>
      <c r="C12" s="65" t="s">
        <v>88</v>
      </c>
      <c r="D12" s="66" t="s">
        <v>89</v>
      </c>
      <c r="E12" s="78">
        <v>972.1</v>
      </c>
      <c r="F12" s="79">
        <v>97.2</v>
      </c>
      <c r="G12" s="79">
        <f>+E12-F12</f>
        <v>874.9</v>
      </c>
      <c r="H12" s="80"/>
    </row>
    <row r="13" spans="1:8" x14ac:dyDescent="0.2">
      <c r="A13" s="66"/>
      <c r="B13" s="76"/>
      <c r="C13" s="65"/>
      <c r="D13" s="66"/>
      <c r="E13" s="81"/>
      <c r="F13" s="78"/>
      <c r="G13" s="79"/>
      <c r="H13" s="80"/>
    </row>
    <row r="14" spans="1:8" x14ac:dyDescent="0.2">
      <c r="A14" s="66"/>
      <c r="B14" s="76"/>
      <c r="C14" s="82" t="s">
        <v>90</v>
      </c>
      <c r="D14" s="83"/>
      <c r="E14" s="84">
        <f>SUM(E10:E13)</f>
        <v>1749.78</v>
      </c>
      <c r="F14" s="84">
        <f>SUM(F10:F13)</f>
        <v>174.98000000000002</v>
      </c>
      <c r="G14" s="84">
        <f>SUM(G10:G13)</f>
        <v>1574.8</v>
      </c>
      <c r="H14" s="80"/>
    </row>
    <row r="15" spans="1:8" ht="13.5" thickBot="1" x14ac:dyDescent="0.25">
      <c r="A15" s="85"/>
      <c r="B15" s="86"/>
      <c r="C15" s="87"/>
      <c r="D15" s="88"/>
      <c r="E15" s="89"/>
      <c r="F15" s="89"/>
      <c r="G15" s="90"/>
      <c r="H15" s="91"/>
    </row>
    <row r="16" spans="1:8" x14ac:dyDescent="0.2">
      <c r="A16" s="61"/>
      <c r="B16" s="75"/>
      <c r="C16" s="92"/>
      <c r="D16" s="93"/>
      <c r="E16" s="94"/>
      <c r="F16" s="95"/>
      <c r="G16" s="95"/>
      <c r="H16" s="96"/>
    </row>
    <row r="17" spans="1:8" x14ac:dyDescent="0.2">
      <c r="A17" s="69"/>
      <c r="B17" s="97" t="s">
        <v>18</v>
      </c>
      <c r="C17" s="98"/>
      <c r="D17" s="68"/>
      <c r="E17" s="99">
        <f>E14</f>
        <v>1749.78</v>
      </c>
      <c r="F17" s="100">
        <f>+F14</f>
        <v>174.98000000000002</v>
      </c>
      <c r="G17" s="101">
        <f>+E17-F17</f>
        <v>1574.8</v>
      </c>
      <c r="H17" s="80"/>
    </row>
    <row r="18" spans="1:8" ht="13.5" thickBot="1" x14ac:dyDescent="0.25">
      <c r="A18" s="73"/>
      <c r="B18" s="102"/>
      <c r="C18" s="103"/>
      <c r="D18" s="104"/>
      <c r="E18" s="88"/>
      <c r="F18" s="105"/>
      <c r="G18" s="105"/>
      <c r="H18" s="105"/>
    </row>
    <row r="20" spans="1:8" ht="63.75" customHeight="1" x14ac:dyDescent="0.2">
      <c r="A20" s="106" t="s">
        <v>91</v>
      </c>
      <c r="B20" s="106" t="s">
        <v>92</v>
      </c>
      <c r="C20" s="106" t="s">
        <v>93</v>
      </c>
      <c r="D20" s="106" t="s">
        <v>94</v>
      </c>
      <c r="E20" s="107" t="s">
        <v>95</v>
      </c>
      <c r="F20" s="106" t="s">
        <v>96</v>
      </c>
      <c r="G20" s="108"/>
    </row>
    <row r="21" spans="1:8" ht="15" x14ac:dyDescent="0.2">
      <c r="A21" s="109">
        <v>1</v>
      </c>
      <c r="B21" s="110">
        <v>10196.60000000002</v>
      </c>
      <c r="C21" s="110">
        <v>38102.160000000003</v>
      </c>
      <c r="D21" s="110">
        <v>44776.89</v>
      </c>
      <c r="E21" s="110">
        <v>0</v>
      </c>
      <c r="F21" s="110">
        <f>+B21+C21-D21</f>
        <v>3521.8700000000244</v>
      </c>
      <c r="G21" s="111"/>
    </row>
    <row r="23" spans="1:8" ht="90" x14ac:dyDescent="0.2">
      <c r="A23" s="106" t="s">
        <v>91</v>
      </c>
      <c r="B23" s="106" t="s">
        <v>97</v>
      </c>
      <c r="C23" s="106" t="s">
        <v>93</v>
      </c>
      <c r="D23" s="106" t="s">
        <v>98</v>
      </c>
      <c r="E23" s="106" t="s">
        <v>99</v>
      </c>
    </row>
    <row r="24" spans="1:8" ht="15" x14ac:dyDescent="0.2">
      <c r="A24" s="112">
        <v>1</v>
      </c>
      <c r="B24" s="113">
        <v>136913.62</v>
      </c>
      <c r="C24" s="113">
        <f>+C21+E21</f>
        <v>38102.160000000003</v>
      </c>
      <c r="D24" s="113">
        <f>+F17*1000</f>
        <v>174980.00000000003</v>
      </c>
      <c r="E24" s="113">
        <f>+B24+C24-D24</f>
        <v>35.779999999969732</v>
      </c>
    </row>
    <row r="26" spans="1:8" x14ac:dyDescent="0.2">
      <c r="B26" t="s">
        <v>100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2015-03-31T14:00:55Z</dcterms:created>
  <dcterms:modified xsi:type="dcterms:W3CDTF">2015-04-20T13:01:47Z</dcterms:modified>
</cp:coreProperties>
</file>