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28455" windowHeight="12240" activeTab="0"/>
  </bookViews>
  <sheets>
    <sheet name="общий" sheetId="1" r:id="rId1"/>
    <sheet name="тек.р." sheetId="2" r:id="rId2"/>
    <sheet name="кап.р.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<sst xmlns="http://schemas.openxmlformats.org/spreadsheetml/2006/main" count="101" uniqueCount="92">
  <si>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</si>
  <si>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</si>
  <si>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</si>
  <si>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5  по ул. Ларина с 01.01.2015г. по 31.12.2015г.</t>
  </si>
  <si>
    <t>наименование</t>
  </si>
  <si>
    <t>Задолженность населения на 01.01.2015г. (руб.)</t>
  </si>
  <si>
    <t>Начислено населению за 2015г. (руб.)</t>
  </si>
  <si>
    <t>Поступило в счет оплаты в 2015г. (руб.)</t>
  </si>
  <si>
    <t>Перечислено поставщику услуг</t>
  </si>
  <si>
    <t>Задолженность населения на 01.01.2016г. (руб.)</t>
  </si>
  <si>
    <t>Наименование поставщика</t>
  </si>
  <si>
    <t>Коммунальные услуги</t>
  </si>
  <si>
    <t>Отопление</t>
  </si>
  <si>
    <t>ООО"ТСК", ООО "АНВ Сертолово", ООО "Сертоловский Водоканал"</t>
  </si>
  <si>
    <t>Горячее водоснабжение</t>
  </si>
  <si>
    <t>Холодное водоснабжение</t>
  </si>
  <si>
    <t>Водоотведение</t>
  </si>
  <si>
    <t>ОДН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</si>
  <si>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</si>
  <si>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</si>
  <si>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</si>
  <si>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</si>
  <si>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Н/2008-26 от 01.05.2008г.</t>
  </si>
  <si>
    <t>Текущий ремонт</t>
  </si>
  <si>
    <t>Капитальный ремонт</t>
  </si>
  <si>
    <t>Лифт</t>
  </si>
  <si>
    <t>ООО "СЗЛК", ООО ИЦ "Ликон", ОАО "ПСК"</t>
  </si>
  <si>
    <t>Вывоз ТБО и  КГО</t>
  </si>
  <si>
    <t xml:space="preserve"> ООО"Экотранс"</t>
  </si>
  <si>
    <t>т/о внутридомового газ/ оборудования</t>
  </si>
  <si>
    <t>ОАО "Леноблгаз"</t>
  </si>
  <si>
    <t>услуги расчетно-кассовой службы</t>
  </si>
  <si>
    <t>Повышающий коэффициент</t>
  </si>
  <si>
    <t>т/о узлов учета теп/энергии</t>
  </si>
  <si>
    <t xml:space="preserve"> ООО"Технострой-3"</t>
  </si>
  <si>
    <t>Прочие поступления</t>
  </si>
  <si>
    <t>Размещение Интернет оборудования</t>
  </si>
  <si>
    <t xml:space="preserve">Поступило от ЦИТ "Домашние сети" за размещение интернет оборудования 2160,00 руб. </t>
  </si>
  <si>
    <t>ЦИТ "Домашние сети"</t>
  </si>
  <si>
    <t>Общая задолженность по дому  на 01.01.2016г.</t>
  </si>
  <si>
    <t>Надеемся на дальнейшее сотрудничество. Администрация ООО "УЮТ-СЕРВИС"</t>
  </si>
  <si>
    <t>Примечание: подробный отчет о выполненных работах по текущему и капитальному ремонту будет приведен в следующей квитанции</t>
  </si>
  <si>
    <t>ОТЧЕТ</t>
  </si>
  <si>
    <t>по выполнению плана текущего ремонта жилого дома</t>
  </si>
  <si>
    <t>№5  по ул. Ларина с 01.01.2015г. по 31.12.2015г.</t>
  </si>
  <si>
    <t>№                             п/п</t>
  </si>
  <si>
    <t>Остаток на 01.01.2015г., тыс.руб.</t>
  </si>
  <si>
    <t>Остаток на 01.01.2011г., тыс.руб. (получено)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</si>
  <si>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</si>
  <si>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</si>
  <si>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</si>
  <si>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</si>
  <si>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Задолженность населения на 01.01.2016г., тыс.руб.</t>
  </si>
  <si>
    <t>Переходящий остаток,                     тыс.руб.</t>
  </si>
  <si>
    <t>1.</t>
  </si>
  <si>
    <r>
      <t>Затраты по статье "текущий ремонт" составили</t>
    </r>
    <r>
      <rPr>
        <b/>
        <sz val="11"/>
        <color indexed="8"/>
        <rFont val="Calibri"/>
        <family val="2"/>
      </rPr>
      <t xml:space="preserve"> 3</t>
    </r>
    <r>
      <rPr>
        <b/>
        <sz val="11"/>
        <color indexed="8"/>
        <rFont val="Calibri"/>
        <family val="2"/>
      </rPr>
      <t xml:space="preserve">4,35 </t>
    </r>
    <r>
      <rPr>
        <sz val="10"/>
        <rFont val="Arial Cyr"/>
        <family val="0"/>
      </rPr>
      <t>тыс.рублей, в том числе:</t>
    </r>
  </si>
  <si>
    <t>аварийное обслуживание - 1,46 т.р.</t>
  </si>
  <si>
    <t>очистка крыши от снега и наледи - 32,63 т.р.</t>
  </si>
  <si>
    <t xml:space="preserve">прочее - 0,26 т.р. </t>
  </si>
  <si>
    <t>Отчет о реализации программы капитального ремонта жилого фонда ООО "УЮТ-СЕРВИС" за период с 01 января 2015г. по 31 декабря 2015г.  по адресу г.Сертолово, ул. Ларина, д. 5</t>
  </si>
  <si>
    <t>в том числе:</t>
  </si>
  <si>
    <t>№</t>
  </si>
  <si>
    <t>Адрес</t>
  </si>
  <si>
    <t>Наименование работ</t>
  </si>
  <si>
    <t>Объем</t>
  </si>
  <si>
    <t>Сумма,</t>
  </si>
  <si>
    <t>п\п</t>
  </si>
  <si>
    <t>выполненных</t>
  </si>
  <si>
    <t>тыс.руб.</t>
  </si>
  <si>
    <t xml:space="preserve">средства </t>
  </si>
  <si>
    <t>бюджетное</t>
  </si>
  <si>
    <t>работ</t>
  </si>
  <si>
    <t>населения</t>
  </si>
  <si>
    <t>финансиро-</t>
  </si>
  <si>
    <t>вание</t>
  </si>
  <si>
    <t>ул.Ларина, д. 5</t>
  </si>
  <si>
    <t>замена стояков ГВС, ХВС и полотенцесушителей</t>
  </si>
  <si>
    <t>162 м.п.</t>
  </si>
  <si>
    <t>замена главных подающих стояков ЦО</t>
  </si>
  <si>
    <t>36 м.п.</t>
  </si>
  <si>
    <t>Всего</t>
  </si>
  <si>
    <t>№ п/п</t>
  </si>
  <si>
    <t>Задолженность населения на 01.01.2015г., руб.</t>
  </si>
  <si>
    <t>Начислено за 2015 год, руб.</t>
  </si>
  <si>
    <t>Оплачено населением за 2015 год, руб.</t>
  </si>
  <si>
    <t>Доля МО Сертолово, руб.</t>
  </si>
  <si>
    <t>Задолженность населения на 01.01.2016г., руб.</t>
  </si>
  <si>
    <t>Остаток средств  на лицевом счете на 01.01.2015г., руб.</t>
  </si>
  <si>
    <t>Оплачено населением и МО Сертолово за 2015 год, руб.</t>
  </si>
  <si>
    <t>Израсходованно, руб.</t>
  </si>
  <si>
    <t>Остаток средств  на лицевом счете на 01.01.2016г., руб.</t>
  </si>
  <si>
    <t>Администрация ООО «УЮТ-СЕРВИС»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</si>
</sst>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3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name val="Calibri"/>
      <family val="2"/>
    </font>
    <font>
      <b/>
      <sz val="14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/>
      <right>
        <color indexed="63"/>
      </right>
      <top/>
      <bottom style="thin"/>
    </border>
  </borders>
  <cellStyleXfs count="63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6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36" fillId="31" borderId="8" applyNumberFormat="0" applyFont="0" applyAlignment="0" applyProtection="0"/>
    <xf numFmtId="9" fontId="36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0" fillId="0" borderId="0" xfId="0" applyFill="1" applyAlignment="1">
      <alignment/>
    </xf>
    <xf numFmtId="0" fontId="19" fillId="0" borderId="1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8" fillId="0" borderId="11" xfId="0" applyFont="1" applyFill="1" applyBorder="1" applyAlignment="1">
      <alignment/>
    </xf>
    <xf numFmtId="0" fontId="18" fillId="0" borderId="12" xfId="0" applyFont="1" applyFill="1" applyBorder="1" applyAlignment="1">
      <alignment/>
    </xf>
    <xf numFmtId="0" fontId="19" fillId="0" borderId="0" xfId="0" applyFont="1" applyFill="1" applyAlignment="1">
      <alignment horizontal="center"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13" xfId="0" applyFont="1" applyFill="1" applyBorder="1" applyAlignment="1">
      <alignment horizontal="center"/>
    </xf>
    <xf numFmtId="0" fontId="22" fillId="0" borderId="14" xfId="0" applyFont="1" applyFill="1" applyBorder="1" applyAlignment="1">
      <alignment horizontal="center" vertical="top" wrapText="1"/>
    </xf>
    <xf numFmtId="0" fontId="22" fillId="0" borderId="12" xfId="0" applyFont="1" applyFill="1" applyBorder="1" applyAlignment="1">
      <alignment horizontal="center" vertical="top" wrapText="1"/>
    </xf>
    <xf numFmtId="0" fontId="23" fillId="0" borderId="12" xfId="0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horizontal="center" vertical="top" wrapText="1"/>
    </xf>
    <xf numFmtId="0" fontId="19" fillId="0" borderId="11" xfId="0" applyFont="1" applyFill="1" applyBorder="1" applyAlignment="1">
      <alignment horizontal="center" vertical="top" wrapText="1"/>
    </xf>
    <xf numFmtId="0" fontId="19" fillId="0" borderId="15" xfId="0" applyFont="1" applyFill="1" applyBorder="1" applyAlignment="1">
      <alignment horizontal="center" vertical="top" wrapText="1"/>
    </xf>
    <xf numFmtId="0" fontId="19" fillId="0" borderId="16" xfId="0" applyFont="1" applyFill="1" applyBorder="1" applyAlignment="1">
      <alignment horizontal="center" vertical="top" wrapText="1"/>
    </xf>
    <xf numFmtId="4" fontId="24" fillId="0" borderId="17" xfId="0" applyNumberFormat="1" applyFont="1" applyFill="1" applyBorder="1" applyAlignment="1">
      <alignment horizontal="right" vertical="top" wrapText="1"/>
    </xf>
    <xf numFmtId="4" fontId="25" fillId="0" borderId="17" xfId="0" applyNumberFormat="1" applyFont="1" applyFill="1" applyBorder="1" applyAlignment="1">
      <alignment vertical="top" wrapText="1"/>
    </xf>
    <xf numFmtId="0" fontId="26" fillId="0" borderId="18" xfId="0" applyFont="1" applyFill="1" applyBorder="1" applyAlignment="1">
      <alignment horizontal="center" vertical="center" wrapText="1"/>
    </xf>
    <xf numFmtId="4" fontId="24" fillId="0" borderId="17" xfId="0" applyNumberFormat="1" applyFont="1" applyFill="1" applyBorder="1" applyAlignment="1">
      <alignment vertical="top" wrapText="1"/>
    </xf>
    <xf numFmtId="0" fontId="26" fillId="0" borderId="19" xfId="0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0" fontId="26" fillId="0" borderId="16" xfId="0" applyFont="1" applyFill="1" applyBorder="1" applyAlignment="1">
      <alignment horizontal="center" vertical="center" wrapText="1"/>
    </xf>
    <xf numFmtId="4" fontId="19" fillId="0" borderId="17" xfId="0" applyNumberFormat="1" applyFont="1" applyFill="1" applyBorder="1" applyAlignment="1">
      <alignment vertical="top" wrapText="1"/>
    </xf>
    <xf numFmtId="0" fontId="19" fillId="0" borderId="14" xfId="0" applyFont="1" applyFill="1" applyBorder="1" applyAlignment="1">
      <alignment horizontal="center" vertical="top" wrapText="1"/>
    </xf>
    <xf numFmtId="0" fontId="22" fillId="0" borderId="16" xfId="0" applyFont="1" applyFill="1" applyBorder="1" applyAlignment="1">
      <alignment horizontal="center" vertical="top" wrapText="1"/>
    </xf>
    <xf numFmtId="0" fontId="22" fillId="0" borderId="17" xfId="0" applyFont="1" applyFill="1" applyBorder="1" applyAlignment="1">
      <alignment horizontal="center" vertical="top" wrapText="1"/>
    </xf>
    <xf numFmtId="4" fontId="24" fillId="0" borderId="12" xfId="0" applyNumberFormat="1" applyFont="1" applyFill="1" applyBorder="1" applyAlignment="1">
      <alignment horizontal="right" vertical="top" wrapText="1"/>
    </xf>
    <xf numFmtId="4" fontId="25" fillId="33" borderId="12" xfId="0" applyNumberFormat="1" applyFont="1" applyFill="1" applyBorder="1" applyAlignment="1">
      <alignment vertical="top" wrapText="1"/>
    </xf>
    <xf numFmtId="4" fontId="25" fillId="0" borderId="12" xfId="0" applyNumberFormat="1" applyFont="1" applyFill="1" applyBorder="1" applyAlignment="1">
      <alignment vertical="top" wrapText="1"/>
    </xf>
    <xf numFmtId="0" fontId="27" fillId="0" borderId="18" xfId="0" applyFont="1" applyFill="1" applyBorder="1" applyAlignment="1">
      <alignment horizontal="center" vertical="center" wrapText="1"/>
    </xf>
    <xf numFmtId="0" fontId="28" fillId="0" borderId="16" xfId="0" applyFont="1" applyFill="1" applyBorder="1" applyAlignment="1">
      <alignment horizontal="center" vertical="center" wrapText="1"/>
    </xf>
    <xf numFmtId="4" fontId="27" fillId="0" borderId="17" xfId="0" applyNumberFormat="1" applyFont="1" applyFill="1" applyBorder="1" applyAlignment="1">
      <alignment horizontal="right" vertical="top" wrapText="1"/>
    </xf>
    <xf numFmtId="0" fontId="19" fillId="0" borderId="17" xfId="0" applyFont="1" applyFill="1" applyBorder="1" applyAlignment="1">
      <alignment horizontal="center" vertical="top" wrapText="1"/>
    </xf>
    <xf numFmtId="0" fontId="26" fillId="0" borderId="17" xfId="0" applyFont="1" applyFill="1" applyBorder="1" applyAlignment="1">
      <alignment horizontal="center" vertical="top" wrapText="1"/>
    </xf>
    <xf numFmtId="0" fontId="24" fillId="0" borderId="17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19" fillId="0" borderId="20" xfId="0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horizontal="center" wrapText="1"/>
    </xf>
    <xf numFmtId="4" fontId="24" fillId="0" borderId="10" xfId="0" applyNumberFormat="1" applyFont="1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0" fontId="27" fillId="0" borderId="21" xfId="0" applyFont="1" applyFill="1" applyBorder="1" applyAlignment="1">
      <alignment horizontal="center" vertical="top"/>
    </xf>
    <xf numFmtId="0" fontId="29" fillId="0" borderId="0" xfId="0" applyFont="1" applyFill="1" applyAlignment="1">
      <alignment/>
    </xf>
    <xf numFmtId="4" fontId="30" fillId="0" borderId="0" xfId="0" applyNumberFormat="1" applyFont="1" applyFill="1" applyAlignment="1">
      <alignment/>
    </xf>
    <xf numFmtId="0" fontId="24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27" fillId="0" borderId="0" xfId="0" applyFont="1" applyFill="1" applyAlignment="1">
      <alignment/>
    </xf>
    <xf numFmtId="4" fontId="24" fillId="0" borderId="0" xfId="0" applyNumberFormat="1" applyFont="1" applyFill="1" applyAlignment="1">
      <alignment/>
    </xf>
    <xf numFmtId="0" fontId="36" fillId="0" borderId="0" xfId="52" applyFill="1" applyAlignment="1">
      <alignment horizontal="center"/>
      <protection/>
    </xf>
    <xf numFmtId="0" fontId="36" fillId="0" borderId="0" xfId="52" applyFill="1">
      <alignment/>
      <protection/>
    </xf>
    <xf numFmtId="0" fontId="36" fillId="0" borderId="22" xfId="52" applyFill="1" applyBorder="1" applyAlignment="1">
      <alignment horizontal="center" vertical="center" wrapText="1"/>
      <protection/>
    </xf>
    <xf numFmtId="0" fontId="36" fillId="0" borderId="22" xfId="52" applyFont="1" applyFill="1" applyBorder="1" applyAlignment="1">
      <alignment horizontal="center" vertical="center" wrapText="1"/>
      <protection/>
    </xf>
    <xf numFmtId="0" fontId="44" fillId="0" borderId="22" xfId="52" applyFont="1" applyFill="1" applyBorder="1" applyAlignment="1">
      <alignment horizontal="center" vertical="center"/>
      <protection/>
    </xf>
    <xf numFmtId="2" fontId="44" fillId="0" borderId="22" xfId="52" applyNumberFormat="1" applyFont="1" applyFill="1" applyBorder="1" applyAlignment="1">
      <alignment horizontal="center" vertical="center"/>
      <protection/>
    </xf>
    <xf numFmtId="0" fontId="32" fillId="0" borderId="0" xfId="52" applyFont="1" applyFill="1">
      <alignment/>
      <protection/>
    </xf>
    <xf numFmtId="0" fontId="33" fillId="0" borderId="0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0" fillId="0" borderId="18" xfId="0" applyBorder="1" applyAlignment="1">
      <alignment/>
    </xf>
    <xf numFmtId="0" fontId="0" fillId="0" borderId="2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9" xfId="0" applyBorder="1" applyAlignment="1">
      <alignment horizontal="center"/>
    </xf>
    <xf numFmtId="9" fontId="0" fillId="0" borderId="19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4" xfId="0" applyBorder="1" applyAlignment="1">
      <alignment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0" fillId="0" borderId="25" xfId="0" applyBorder="1" applyAlignment="1">
      <alignment/>
    </xf>
    <xf numFmtId="0" fontId="0" fillId="0" borderId="16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0" fillId="0" borderId="26" xfId="0" applyBorder="1" applyAlignment="1">
      <alignment/>
    </xf>
    <xf numFmtId="2" fontId="0" fillId="0" borderId="19" xfId="0" applyNumberFormat="1" applyBorder="1" applyAlignment="1">
      <alignment horizontal="center"/>
    </xf>
    <xf numFmtId="2" fontId="0" fillId="0" borderId="26" xfId="0" applyNumberFormat="1" applyBorder="1" applyAlignment="1">
      <alignment horizontal="center"/>
    </xf>
    <xf numFmtId="0" fontId="34" fillId="0" borderId="24" xfId="0" applyFont="1" applyBorder="1" applyAlignment="1">
      <alignment horizontal="center"/>
    </xf>
    <xf numFmtId="0" fontId="34" fillId="0" borderId="19" xfId="0" applyFont="1" applyBorder="1" applyAlignment="1">
      <alignment horizontal="center"/>
    </xf>
    <xf numFmtId="2" fontId="34" fillId="0" borderId="27" xfId="0" applyNumberFormat="1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Border="1" applyAlignment="1">
      <alignment horizontal="center"/>
    </xf>
    <xf numFmtId="0" fontId="0" fillId="0" borderId="16" xfId="0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0" borderId="29" xfId="0" applyNumberFormat="1" applyBorder="1" applyAlignment="1">
      <alignment horizontal="center"/>
    </xf>
    <xf numFmtId="0" fontId="0" fillId="0" borderId="23" xfId="0" applyBorder="1" applyAlignment="1">
      <alignment/>
    </xf>
    <xf numFmtId="0" fontId="0" fillId="0" borderId="20" xfId="0" applyBorder="1" applyAlignment="1">
      <alignment horizontal="center"/>
    </xf>
    <xf numFmtId="2" fontId="0" fillId="0" borderId="18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0" fontId="34" fillId="0" borderId="26" xfId="0" applyFont="1" applyBorder="1" applyAlignment="1">
      <alignment/>
    </xf>
    <xf numFmtId="0" fontId="0" fillId="0" borderId="24" xfId="0" applyBorder="1" applyAlignment="1">
      <alignment/>
    </xf>
    <xf numFmtId="2" fontId="34" fillId="0" borderId="19" xfId="0" applyNumberFormat="1" applyFont="1" applyBorder="1" applyAlignment="1">
      <alignment horizontal="center"/>
    </xf>
    <xf numFmtId="2" fontId="34" fillId="0" borderId="26" xfId="61" applyNumberFormat="1" applyFont="1" applyBorder="1" applyAlignment="1">
      <alignment horizontal="center"/>
    </xf>
    <xf numFmtId="2" fontId="34" fillId="0" borderId="26" xfId="0" applyNumberFormat="1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25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7" xfId="0" applyBorder="1" applyAlignment="1">
      <alignment horizontal="center"/>
    </xf>
    <xf numFmtId="0" fontId="35" fillId="0" borderId="22" xfId="0" applyFont="1" applyBorder="1" applyAlignment="1">
      <alignment horizontal="center" vertical="center" wrapText="1"/>
    </xf>
    <xf numFmtId="0" fontId="35" fillId="0" borderId="22" xfId="0" applyFont="1" applyFill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 wrapText="1"/>
    </xf>
    <xf numFmtId="0" fontId="35" fillId="0" borderId="22" xfId="0" applyFont="1" applyBorder="1" applyAlignment="1">
      <alignment/>
    </xf>
    <xf numFmtId="4" fontId="35" fillId="0" borderId="22" xfId="0" applyNumberFormat="1" applyFont="1" applyBorder="1" applyAlignment="1">
      <alignment/>
    </xf>
    <xf numFmtId="4" fontId="35" fillId="0" borderId="0" xfId="0" applyNumberFormat="1" applyFont="1" applyBorder="1" applyAlignment="1">
      <alignment/>
    </xf>
    <xf numFmtId="0" fontId="35" fillId="0" borderId="0" xfId="0" applyFont="1" applyBorder="1" applyAlignment="1">
      <alignment/>
    </xf>
    <xf numFmtId="0" fontId="0" fillId="0" borderId="22" xfId="0" applyBorder="1" applyAlignment="1">
      <alignment/>
    </xf>
    <xf numFmtId="4" fontId="35" fillId="0" borderId="22" xfId="0" applyNumberFormat="1" applyFont="1" applyBorder="1" applyAlignment="1">
      <alignment horizontal="right"/>
    </xf>
    <xf numFmtId="2" fontId="0" fillId="0" borderId="0" xfId="0" applyNumberFormat="1" applyBorder="1" applyAlignment="1">
      <alignment horizontal="center"/>
    </xf>
    <xf numFmtId="0" fontId="31" fillId="0" borderId="0" xfId="0" applyFont="1" applyAlignment="1">
      <alignment horizontal="right" indent="4"/>
    </xf>
    <xf numFmtId="0" fontId="27" fillId="0" borderId="0" xfId="0" applyFont="1" applyAlignment="1">
      <alignment horizontal="right" indent="4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8;&#1056;&#1040;\&#1091;&#1102;&#1090;-&#1089;&#1077;&#1088;&#1074;&#1080;&#1089;\&#1086;&#1090;&#1095;&#1077;&#1090;&#1099;%20&#1055;&#1045;&#1056;&#1045;&#1044;%20&#1053;&#1040;&#1057;&#1045;&#1051;&#1045;&#1053;&#1048;&#1045;&#1052;\2015\&#1082;&#1072;&#1087;.&#1088;&#1077;&#1084;&#1086;&#1085;&#1090;%20&#1079;&#1072;%202015%20&#1075;&#1086;&#1076;%20&#1076;&#1083;&#1103;%20&#1085;&#1072;&#1089;&#1077;&#1083;&#1077;&#1085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ер7"/>
      <sheetName val="Бер8"/>
      <sheetName val="Бер9"/>
      <sheetName val="Бер10"/>
      <sheetName val="Бер11"/>
      <sheetName val="Бер12"/>
      <sheetName val="Бер13"/>
      <sheetName val="Бер14"/>
      <sheetName val="Ветеранов3"/>
      <sheetName val="Ветеранов4"/>
      <sheetName val="Ветеранов5"/>
      <sheetName val="Ветеранов6"/>
      <sheetName val="Ветеранов7"/>
      <sheetName val="Ветеранов11 2"/>
      <sheetName val="Вш2"/>
      <sheetName val="Зар7"/>
      <sheetName val="Зар10"/>
      <sheetName val="Зар11 2"/>
      <sheetName val="Зар12"/>
      <sheetName val="Кленовая 5 2"/>
      <sheetName val="Кленовая 5 3"/>
      <sheetName val="Ларина 1"/>
      <sheetName val="Ларина2"/>
      <sheetName val="Ларина5"/>
      <sheetName val="Ларина6"/>
      <sheetName val="Ларина8"/>
      <sheetName val="Молодежная1"/>
      <sheetName val="Молодежная2"/>
      <sheetName val="Молодежная3"/>
      <sheetName val="Молодежная6"/>
      <sheetName val="Молодежная7"/>
      <sheetName val="Молодежная8 1"/>
      <sheetName val="Молодцова1"/>
      <sheetName val="Молодцова2"/>
      <sheetName val="Молодцова3"/>
      <sheetName val="Молодцова4"/>
      <sheetName val="Молодцова7"/>
      <sheetName val="Молодцова9"/>
      <sheetName val="Молодцова10"/>
      <sheetName val="Молодцова11"/>
      <sheetName val="Молодцова13"/>
      <sheetName val="Молодцова14"/>
      <sheetName val="Молодцова15 1"/>
      <sheetName val="Молодцова15 2"/>
      <sheetName val="Молодцова16"/>
      <sheetName val="Парковая1"/>
      <sheetName val="Сосновая1"/>
      <sheetName val="Сосновая2"/>
      <sheetName val="Сосновая3"/>
      <sheetName val="Центральная2"/>
      <sheetName val="Центральная3"/>
      <sheetName val="Центральная4 1"/>
      <sheetName val="Центральная4 2"/>
      <sheetName val="Центральная6 1"/>
      <sheetName val="Центральная6 2"/>
      <sheetName val="Центральная7 2"/>
      <sheetName val="Центральная10 1"/>
      <sheetName val="Школьная1"/>
      <sheetName val="Школьная2 2"/>
      <sheetName val="Школьная2 3"/>
      <sheetName val="Школьная6 1"/>
      <sheetName val="Школьная6 2"/>
      <sheetName val="Школьная6 3"/>
      <sheetName val="ЧР6а"/>
      <sheetName val="ЧР36"/>
      <sheetName val="ЧР4"/>
      <sheetName val="ЧР70"/>
      <sheetName val="ЧР71"/>
      <sheetName val="ЧР72"/>
      <sheetName val="ЧР73"/>
      <sheetName val="Юб6"/>
      <sheetName val="Юб7"/>
      <sheetName val="Юб9"/>
      <sheetName val="Юб12"/>
      <sheetName val="итого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J52"/>
  <sheetViews>
    <sheetView tabSelected="1" zoomScalePageLayoutView="0" workbookViewId="0" topLeftCell="C11">
      <selection activeCell="K38" sqref="K38"/>
    </sheetView>
  </sheetViews>
  <sheetFormatPr defaultColWidth="9.00390625" defaultRowHeight="12.75"/>
  <cols>
    <col min="1" max="1" width="3.375" style="2" hidden="1" customWidth="1"/>
    <col min="2" max="2" width="9.125" style="2" hidden="1" customWidth="1"/>
    <col min="3" max="3" width="30.75390625" style="48" customWidth="1"/>
    <col min="4" max="4" width="14.375" style="48" customWidth="1"/>
    <col min="5" max="5" width="11.875" style="48" customWidth="1"/>
    <col min="6" max="6" width="13.25390625" style="48" customWidth="1"/>
    <col min="7" max="7" width="11.875" style="48" customWidth="1"/>
    <col min="8" max="8" width="14.375" style="48" customWidth="1"/>
    <col min="9" max="9" width="33.375" style="48" customWidth="1"/>
    <col min="10" max="16384" width="9.125" style="2" customWidth="1"/>
  </cols>
  <sheetData>
    <row r="1" spans="3:9" ht="12.75" customHeight="1" hidden="1">
      <c r="C1" s="1"/>
      <c r="D1" s="1"/>
      <c r="E1" s="1"/>
      <c r="F1" s="1"/>
      <c r="G1" s="1"/>
      <c r="H1" s="1"/>
      <c r="I1" s="1"/>
    </row>
    <row r="2" spans="3:9" ht="13.5" customHeight="1" hidden="1" thickBot="1">
      <c r="C2" s="1"/>
      <c r="D2" s="1"/>
      <c r="E2" s="1" t="s">
        <v>0</v>
      </c>
      <c r="F2" s="1"/>
      <c r="G2" s="1"/>
      <c r="H2" s="1"/>
      <c r="I2" s="1"/>
    </row>
    <row r="3" spans="3:9" ht="13.5" customHeight="1" hidden="1" thickBot="1">
      <c r="C3" s="3"/>
      <c r="D3" s="4"/>
      <c r="E3" s="5"/>
      <c r="F3" s="5"/>
      <c r="G3" s="5"/>
      <c r="H3" s="5"/>
      <c r="I3" s="6"/>
    </row>
    <row r="4" spans="3:9" ht="12.75" customHeight="1" hidden="1">
      <c r="C4" s="7"/>
      <c r="D4" s="7"/>
      <c r="E4" s="8"/>
      <c r="F4" s="8"/>
      <c r="G4" s="8"/>
      <c r="H4" s="8"/>
      <c r="I4" s="8"/>
    </row>
    <row r="5" spans="3:9" ht="12.75" customHeight="1">
      <c r="C5" s="7"/>
      <c r="D5" s="7"/>
      <c r="E5" s="8"/>
      <c r="F5" s="8"/>
      <c r="G5" s="8"/>
      <c r="H5" s="8"/>
      <c r="I5" s="8"/>
    </row>
    <row r="6" spans="3:9" ht="12.75" customHeight="1">
      <c r="C6" s="7"/>
      <c r="D6" s="7"/>
      <c r="E6" s="8"/>
      <c r="F6" s="8"/>
      <c r="G6" s="8"/>
      <c r="H6" s="8"/>
      <c r="I6" s="8"/>
    </row>
    <row r="7" spans="3:9" ht="12.75" customHeight="1">
      <c r="C7" s="7"/>
      <c r="D7" s="7"/>
      <c r="E7" s="8"/>
      <c r="F7" s="8"/>
      <c r="G7" s="8"/>
      <c r="H7" s="8"/>
      <c r="I7" s="8"/>
    </row>
    <row r="8" spans="3:9" ht="12.75" customHeight="1">
      <c r="C8" s="7"/>
      <c r="D8" s="7"/>
      <c r="E8" s="8"/>
      <c r="F8" s="8"/>
      <c r="G8" s="8"/>
      <c r="H8" s="8"/>
      <c r="I8" s="8"/>
    </row>
    <row r="9" spans="3:9" ht="12.75" customHeight="1">
      <c r="C9" s="7"/>
      <c r="D9" s="7"/>
      <c r="E9" s="8"/>
      <c r="F9" s="8"/>
      <c r="G9" s="8"/>
      <c r="H9" s="8"/>
      <c r="I9" s="8"/>
    </row>
    <row r="10" spans="3:9" ht="12.75" customHeight="1">
      <c r="C10" s="7"/>
      <c r="D10" s="7"/>
      <c r="E10" s="8"/>
      <c r="F10" s="8"/>
      <c r="G10" s="8"/>
      <c r="H10" s="8"/>
      <c r="I10" s="8"/>
    </row>
    <row r="11" spans="3:9" ht="12.75" customHeight="1">
      <c r="C11" s="7"/>
      <c r="D11" s="7"/>
      <c r="E11" s="8"/>
      <c r="F11" s="8"/>
      <c r="G11" s="8"/>
      <c r="H11" s="8"/>
      <c r="I11" s="8"/>
    </row>
    <row r="12" spans="3:9" ht="12.75" customHeight="1">
      <c r="C12" s="7"/>
      <c r="D12" s="7"/>
      <c r="E12" s="8"/>
      <c r="F12" s="8"/>
      <c r="G12" s="8"/>
      <c r="H12" s="8"/>
      <c r="I12" s="8"/>
    </row>
    <row r="13" spans="3:9" ht="12.75" customHeight="1">
      <c r="C13" s="7"/>
      <c r="D13" s="7"/>
      <c r="E13" s="8"/>
      <c r="F13" s="8"/>
      <c r="G13" s="8"/>
      <c r="H13" s="8"/>
      <c r="I13" s="8"/>
    </row>
    <row r="14" spans="3:9" ht="12.75" customHeight="1">
      <c r="C14" s="7"/>
      <c r="D14" s="7"/>
      <c r="E14" s="8"/>
      <c r="F14" s="8"/>
      <c r="G14" s="8"/>
      <c r="H14" s="8"/>
      <c r="I14" s="8"/>
    </row>
    <row r="15" spans="3:9" ht="12.75" customHeight="1">
      <c r="C15" s="7"/>
      <c r="D15" s="7"/>
      <c r="E15" s="8"/>
      <c r="F15" s="8"/>
      <c r="G15" s="8"/>
      <c r="H15" s="8"/>
      <c r="I15" s="8"/>
    </row>
    <row r="16" spans="3:9" ht="12.75" customHeight="1">
      <c r="C16" s="7"/>
      <c r="D16" s="7"/>
      <c r="E16" s="8"/>
      <c r="F16" s="8"/>
      <c r="G16" s="8"/>
      <c r="H16" s="8"/>
      <c r="I16" s="8"/>
    </row>
    <row r="17" spans="3:9" ht="12.75" customHeight="1">
      <c r="C17" s="7"/>
      <c r="D17" s="7"/>
      <c r="E17" s="8"/>
      <c r="F17" s="8"/>
      <c r="G17" s="8"/>
      <c r="H17" s="8"/>
      <c r="I17" s="8"/>
    </row>
    <row r="18" spans="3:9" ht="12.75" customHeight="1">
      <c r="C18" s="7"/>
      <c r="D18" s="7"/>
      <c r="E18" s="8"/>
      <c r="F18" s="8"/>
      <c r="G18" s="8"/>
      <c r="H18" s="8"/>
      <c r="I18" s="8"/>
    </row>
    <row r="19" spans="3:9" ht="12.75" customHeight="1">
      <c r="C19" s="7"/>
      <c r="D19" s="7"/>
      <c r="E19" s="8"/>
      <c r="F19" s="8"/>
      <c r="G19" s="8"/>
      <c r="H19" s="8"/>
      <c r="I19" s="8"/>
    </row>
    <row r="20" spans="3:9" ht="14.25">
      <c r="C20" s="9" t="s">
        <v>1</v>
      </c>
      <c r="D20" s="9"/>
      <c r="E20" s="9"/>
      <c r="F20" s="9"/>
      <c r="G20" s="9"/>
      <c r="H20" s="9"/>
      <c r="I20" s="9"/>
    </row>
    <row r="21" spans="3:9" ht="12.75">
      <c r="C21" s="10" t="s">
        <v>2</v>
      </c>
      <c r="D21" s="10"/>
      <c r="E21" s="10"/>
      <c r="F21" s="10"/>
      <c r="G21" s="10"/>
      <c r="H21" s="10"/>
      <c r="I21" s="10"/>
    </row>
    <row r="22" spans="3:9" ht="12.75">
      <c r="C22" s="10" t="s">
        <v>3</v>
      </c>
      <c r="D22" s="10"/>
      <c r="E22" s="10"/>
      <c r="F22" s="10"/>
      <c r="G22" s="10"/>
      <c r="H22" s="10"/>
      <c r="I22" s="10"/>
    </row>
    <row r="23" spans="3:9" ht="6" customHeight="1" thickBot="1">
      <c r="C23" s="11"/>
      <c r="D23" s="11"/>
      <c r="E23" s="11"/>
      <c r="F23" s="11"/>
      <c r="G23" s="11"/>
      <c r="H23" s="11"/>
      <c r="I23" s="11"/>
    </row>
    <row r="24" spans="3:9" ht="42" customHeight="1" thickBot="1">
      <c r="C24" s="12" t="s">
        <v>4</v>
      </c>
      <c r="D24" s="13" t="s">
        <v>5</v>
      </c>
      <c r="E24" s="14" t="s">
        <v>6</v>
      </c>
      <c r="F24" s="14" t="s">
        <v>7</v>
      </c>
      <c r="G24" s="14" t="s">
        <v>8</v>
      </c>
      <c r="H24" s="14" t="s">
        <v>9</v>
      </c>
      <c r="I24" s="13" t="s">
        <v>10</v>
      </c>
    </row>
    <row r="25" spans="3:9" ht="13.5" customHeight="1" thickBot="1">
      <c r="C25" s="15" t="s">
        <v>11</v>
      </c>
      <c r="D25" s="16"/>
      <c r="E25" s="16"/>
      <c r="F25" s="16"/>
      <c r="G25" s="16"/>
      <c r="H25" s="16"/>
      <c r="I25" s="17"/>
    </row>
    <row r="26" spans="3:9" ht="13.5" customHeight="1" thickBot="1">
      <c r="C26" s="18" t="s">
        <v>12</v>
      </c>
      <c r="D26" s="19">
        <v>212111.52</v>
      </c>
      <c r="E26" s="20">
        <f>684978.03-9038.94+3240.75</f>
        <v>679179.8400000001</v>
      </c>
      <c r="F26" s="20">
        <f>34139.96+694581.3+7381.82+2555.1+518.62</f>
        <v>739176.7999999999</v>
      </c>
      <c r="G26" s="20">
        <v>682219.38</v>
      </c>
      <c r="H26" s="20">
        <f>+D26+E26-F26</f>
        <v>152114.56000000017</v>
      </c>
      <c r="I26" s="21" t="s">
        <v>13</v>
      </c>
    </row>
    <row r="27" spans="3:10" ht="13.5" customHeight="1" thickBot="1">
      <c r="C27" s="18" t="s">
        <v>14</v>
      </c>
      <c r="D27" s="19">
        <v>22525.28</v>
      </c>
      <c r="E27" s="22">
        <f>164943.52-17133.05+106</f>
        <v>147916.47</v>
      </c>
      <c r="F27" s="22">
        <f>3632.78+139489.19+318+325.19+274.61</f>
        <v>144039.77</v>
      </c>
      <c r="G27" s="20">
        <v>195837.53</v>
      </c>
      <c r="H27" s="20">
        <f>+D27+E27-F27</f>
        <v>26401.98000000001</v>
      </c>
      <c r="I27" s="23"/>
      <c r="J27" s="24"/>
    </row>
    <row r="28" spans="3:9" ht="13.5" customHeight="1" thickBot="1">
      <c r="C28" s="18" t="s">
        <v>15</v>
      </c>
      <c r="D28" s="19">
        <v>22364.34</v>
      </c>
      <c r="E28" s="22">
        <f>5879.45-193.14+415.8+102430.16-4301.58</f>
        <v>104230.69</v>
      </c>
      <c r="F28" s="22">
        <f>15476.88+914.76+89432.42+398.66</f>
        <v>106222.72</v>
      </c>
      <c r="G28" s="20">
        <v>103461.71</v>
      </c>
      <c r="H28" s="20">
        <f>+D28+E28-F28</f>
        <v>20372.309999999998</v>
      </c>
      <c r="I28" s="23"/>
    </row>
    <row r="29" spans="3:9" ht="13.5" customHeight="1" thickBot="1">
      <c r="C29" s="18" t="s">
        <v>16</v>
      </c>
      <c r="D29" s="19">
        <v>10194.87</v>
      </c>
      <c r="E29" s="22">
        <f>22710.62-2126.4+14.6+35950.43-274.37+2064.46-67.82+146</f>
        <v>58417.52</v>
      </c>
      <c r="F29" s="22">
        <f>19690.56+43.8+34.43+305.01+32707.62+5184.37+321.2</f>
        <v>58286.99</v>
      </c>
      <c r="G29" s="20">
        <v>46125.44</v>
      </c>
      <c r="H29" s="20">
        <f>+D29+E29-F29</f>
        <v>10325.400000000001</v>
      </c>
      <c r="I29" s="23"/>
    </row>
    <row r="30" spans="3:9" ht="13.5" customHeight="1" thickBot="1">
      <c r="C30" s="18" t="s">
        <v>17</v>
      </c>
      <c r="D30" s="19">
        <v>649.14</v>
      </c>
      <c r="E30" s="22">
        <f>5750.96+16.88+18.42+2268.81+8.67+7.23</f>
        <v>8070.969999999999</v>
      </c>
      <c r="F30" s="22">
        <f>1.14+118.12+5134.76+18.42+1.88+2039.98+7.23+0.56</f>
        <v>7322.090000000001</v>
      </c>
      <c r="G30" s="20">
        <f>E30</f>
        <v>8070.969999999999</v>
      </c>
      <c r="H30" s="20">
        <f>+D30+E30-F30</f>
        <v>1398.0199999999977</v>
      </c>
      <c r="I30" s="25"/>
    </row>
    <row r="31" spans="3:9" ht="13.5" customHeight="1" thickBot="1">
      <c r="C31" s="18" t="s">
        <v>18</v>
      </c>
      <c r="D31" s="26">
        <f>SUM(D26:D30)</f>
        <v>267845.15</v>
      </c>
      <c r="E31" s="26">
        <f>SUM(E26:E30)</f>
        <v>997815.49</v>
      </c>
      <c r="F31" s="26">
        <f>SUM(F26:F30)</f>
        <v>1055048.3699999999</v>
      </c>
      <c r="G31" s="26">
        <f>SUM(G26:G30)</f>
        <v>1035715.03</v>
      </c>
      <c r="H31" s="26">
        <f>SUM(H26:H30)</f>
        <v>210612.27000000016</v>
      </c>
      <c r="I31" s="27"/>
    </row>
    <row r="32" spans="3:9" ht="13.5" customHeight="1" thickBot="1">
      <c r="C32" s="16" t="s">
        <v>19</v>
      </c>
      <c r="D32" s="16"/>
      <c r="E32" s="16"/>
      <c r="F32" s="16"/>
      <c r="G32" s="16"/>
      <c r="H32" s="16"/>
      <c r="I32" s="16"/>
    </row>
    <row r="33" spans="3:9" ht="38.25" customHeight="1" thickBot="1">
      <c r="C33" s="28" t="s">
        <v>4</v>
      </c>
      <c r="D33" s="13" t="s">
        <v>5</v>
      </c>
      <c r="E33" s="14" t="s">
        <v>6</v>
      </c>
      <c r="F33" s="14" t="s">
        <v>7</v>
      </c>
      <c r="G33" s="14" t="s">
        <v>8</v>
      </c>
      <c r="H33" s="14" t="s">
        <v>9</v>
      </c>
      <c r="I33" s="29" t="s">
        <v>20</v>
      </c>
    </row>
    <row r="34" spans="3:9" ht="13.5" customHeight="1" thickBot="1">
      <c r="C34" s="12" t="s">
        <v>21</v>
      </c>
      <c r="D34" s="30">
        <v>57801.38000000006</v>
      </c>
      <c r="E34" s="31">
        <f>359257.78+3076.94+919.46</f>
        <v>363254.18000000005</v>
      </c>
      <c r="F34" s="31">
        <f>352774.89+1545.11</f>
        <v>354320</v>
      </c>
      <c r="G34" s="32">
        <f>E34</f>
        <v>363254.18000000005</v>
      </c>
      <c r="H34" s="32">
        <f aca="true" t="shared" si="0" ref="H34:H42">+D34+E34-F34</f>
        <v>66735.56000000011</v>
      </c>
      <c r="I34" s="33" t="s">
        <v>22</v>
      </c>
    </row>
    <row r="35" spans="3:9" ht="14.25" customHeight="1" thickBot="1">
      <c r="C35" s="18" t="s">
        <v>23</v>
      </c>
      <c r="D35" s="19">
        <v>14316.03</v>
      </c>
      <c r="E35" s="20">
        <f>74282.52+600.13+190.11</f>
        <v>75072.76000000001</v>
      </c>
      <c r="F35" s="20">
        <f>74046.26+380.22</f>
        <v>74426.48</v>
      </c>
      <c r="G35" s="32">
        <v>34340.82</v>
      </c>
      <c r="H35" s="32">
        <f t="shared" si="0"/>
        <v>14962.310000000012</v>
      </c>
      <c r="I35" s="34"/>
    </row>
    <row r="36" spans="3:9" ht="13.5" customHeight="1" thickBot="1">
      <c r="C36" s="28" t="s">
        <v>24</v>
      </c>
      <c r="D36" s="35">
        <v>4715.799999999988</v>
      </c>
      <c r="E36" s="20">
        <v>0</v>
      </c>
      <c r="F36" s="20">
        <v>380.46</v>
      </c>
      <c r="G36" s="32"/>
      <c r="H36" s="32">
        <f t="shared" si="0"/>
        <v>4335.339999999988</v>
      </c>
      <c r="I36" s="36"/>
    </row>
    <row r="37" spans="3:9" ht="12.75" customHeight="1" hidden="1" thickBot="1">
      <c r="C37" s="18" t="s">
        <v>25</v>
      </c>
      <c r="D37" s="19">
        <v>0</v>
      </c>
      <c r="E37" s="20"/>
      <c r="F37" s="20"/>
      <c r="G37" s="32">
        <f aca="true" t="shared" si="1" ref="G37:G42">E37</f>
        <v>0</v>
      </c>
      <c r="H37" s="32">
        <f t="shared" si="0"/>
        <v>0</v>
      </c>
      <c r="I37" s="37" t="s">
        <v>26</v>
      </c>
    </row>
    <row r="38" spans="3:9" ht="13.5" customHeight="1" thickBot="1">
      <c r="C38" s="18" t="s">
        <v>27</v>
      </c>
      <c r="D38" s="19">
        <v>13966.76</v>
      </c>
      <c r="E38" s="20">
        <f>6545.62+206.82+74264.96+652.85</f>
        <v>81670.25000000001</v>
      </c>
      <c r="F38" s="20">
        <f>66338.31+14071.44+413.64</f>
        <v>80823.39</v>
      </c>
      <c r="G38" s="32">
        <v>103760.61</v>
      </c>
      <c r="H38" s="32">
        <f t="shared" si="0"/>
        <v>14813.62000000001</v>
      </c>
      <c r="I38" s="38" t="s">
        <v>28</v>
      </c>
    </row>
    <row r="39" spans="3:9" ht="13.5" customHeight="1" thickBot="1">
      <c r="C39" s="18" t="s">
        <v>29</v>
      </c>
      <c r="D39" s="19">
        <v>1649.1</v>
      </c>
      <c r="E39" s="22">
        <f>9229.22+29.1+23.62</f>
        <v>9281.94</v>
      </c>
      <c r="F39" s="22">
        <f>9188.16+47.24</f>
        <v>9235.4</v>
      </c>
      <c r="G39" s="32">
        <f t="shared" si="1"/>
        <v>9281.94</v>
      </c>
      <c r="H39" s="32">
        <f t="shared" si="0"/>
        <v>1695.6400000000012</v>
      </c>
      <c r="I39" s="38" t="s">
        <v>30</v>
      </c>
    </row>
    <row r="40" spans="3:9" ht="13.5" customHeight="1" thickBot="1">
      <c r="C40" s="28" t="s">
        <v>31</v>
      </c>
      <c r="D40" s="19">
        <v>10362.82</v>
      </c>
      <c r="E40" s="22">
        <f>47740.58+558.22+163.16</f>
        <v>48461.96000000001</v>
      </c>
      <c r="F40" s="22">
        <f>48677.21+359.55</f>
        <v>49036.76</v>
      </c>
      <c r="G40" s="32">
        <f t="shared" si="1"/>
        <v>48461.96000000001</v>
      </c>
      <c r="H40" s="32">
        <f t="shared" si="0"/>
        <v>9788.020000000004</v>
      </c>
      <c r="I40" s="37"/>
    </row>
    <row r="41" spans="3:9" ht="13.5" customHeight="1" thickBot="1">
      <c r="C41" s="28" t="s">
        <v>32</v>
      </c>
      <c r="D41" s="19">
        <v>0</v>
      </c>
      <c r="E41" s="22">
        <f>988.24+489.36</f>
        <v>1477.6</v>
      </c>
      <c r="F41" s="22">
        <f>247.06+122.34</f>
        <v>369.4</v>
      </c>
      <c r="G41" s="32"/>
      <c r="H41" s="32">
        <f t="shared" si="0"/>
        <v>1108.1999999999998</v>
      </c>
      <c r="I41" s="37"/>
    </row>
    <row r="42" spans="3:9" ht="13.5" customHeight="1" thickBot="1">
      <c r="C42" s="18" t="s">
        <v>33</v>
      </c>
      <c r="D42" s="19">
        <v>8996.3</v>
      </c>
      <c r="E42" s="22">
        <f>58525.83+891.8+149.79</f>
        <v>59567.420000000006</v>
      </c>
      <c r="F42" s="22">
        <f>58137.31+299.58</f>
        <v>58436.89</v>
      </c>
      <c r="G42" s="32">
        <f t="shared" si="1"/>
        <v>59567.420000000006</v>
      </c>
      <c r="H42" s="32">
        <f t="shared" si="0"/>
        <v>10126.830000000002</v>
      </c>
      <c r="I42" s="38" t="s">
        <v>34</v>
      </c>
    </row>
    <row r="43" spans="3:9" s="39" customFormat="1" ht="13.5" customHeight="1" thickBot="1">
      <c r="C43" s="18" t="s">
        <v>18</v>
      </c>
      <c r="D43" s="26">
        <f>SUM(D34:D42)</f>
        <v>111808.19000000005</v>
      </c>
      <c r="E43" s="26">
        <f>SUM(E34:E42)</f>
        <v>638786.11</v>
      </c>
      <c r="F43" s="26">
        <f>SUM(F34:F42)</f>
        <v>627028.78</v>
      </c>
      <c r="G43" s="26">
        <f>SUM(G34:G42)</f>
        <v>618666.93</v>
      </c>
      <c r="H43" s="26">
        <f>SUM(H34:H42)</f>
        <v>123565.52000000012</v>
      </c>
      <c r="I43" s="36"/>
    </row>
    <row r="44" spans="3:9" ht="13.5" customHeight="1" thickBot="1">
      <c r="C44" s="40" t="s">
        <v>35</v>
      </c>
      <c r="D44" s="40"/>
      <c r="E44" s="40"/>
      <c r="F44" s="40"/>
      <c r="G44" s="40"/>
      <c r="H44" s="40"/>
      <c r="I44" s="40"/>
    </row>
    <row r="45" spans="3:9" ht="27" customHeight="1" thickBot="1">
      <c r="C45" s="41" t="s">
        <v>36</v>
      </c>
      <c r="D45" s="42" t="s">
        <v>37</v>
      </c>
      <c r="E45" s="43"/>
      <c r="F45" s="43"/>
      <c r="G45" s="43"/>
      <c r="H45" s="44"/>
      <c r="I45" s="45" t="s">
        <v>38</v>
      </c>
    </row>
    <row r="46" spans="3:8" ht="21" customHeight="1">
      <c r="C46" s="46" t="s">
        <v>39</v>
      </c>
      <c r="D46" s="46"/>
      <c r="E46" s="46"/>
      <c r="F46" s="46"/>
      <c r="G46" s="46"/>
      <c r="H46" s="47">
        <f>+H31+H43</f>
        <v>334177.79000000027</v>
      </c>
    </row>
    <row r="47" spans="3:4" ht="15" hidden="1">
      <c r="C47" s="49" t="s">
        <v>40</v>
      </c>
      <c r="D47" s="49"/>
    </row>
    <row r="48" ht="12.75" customHeight="1">
      <c r="C48" s="50" t="s">
        <v>41</v>
      </c>
    </row>
    <row r="49" spans="3:4" ht="15" customHeight="1">
      <c r="C49" s="49"/>
      <c r="D49" s="49"/>
    </row>
    <row r="50" spans="4:8" ht="12.75" customHeight="1">
      <c r="D50" s="51"/>
      <c r="E50" s="51"/>
      <c r="F50" s="51"/>
      <c r="G50" s="51"/>
      <c r="H50" s="51"/>
    </row>
    <row r="52" spans="4:8" ht="12.75">
      <c r="D52" s="51"/>
      <c r="E52" s="51"/>
      <c r="F52" s="51"/>
      <c r="G52" s="51"/>
      <c r="H52" s="51"/>
    </row>
  </sheetData>
  <sheetProtection/>
  <mergeCells count="10">
    <mergeCell ref="C32:I32"/>
    <mergeCell ref="I34:I35"/>
    <mergeCell ref="C44:I44"/>
    <mergeCell ref="D45:H45"/>
    <mergeCell ref="C20:I20"/>
    <mergeCell ref="C21:I21"/>
    <mergeCell ref="C22:I22"/>
    <mergeCell ref="C23:I23"/>
    <mergeCell ref="C25:I25"/>
    <mergeCell ref="I26:I30"/>
  </mergeCells>
  <printOptions/>
  <pageMargins left="0.7874015748031497" right="0" top="0" bottom="0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3:I22"/>
  <sheetViews>
    <sheetView zoomScaleSheetLayoutView="120" zoomScalePageLayoutView="0" workbookViewId="0" topLeftCell="A10">
      <selection activeCell="A22" sqref="A22"/>
    </sheetView>
  </sheetViews>
  <sheetFormatPr defaultColWidth="9.00390625" defaultRowHeight="12.75"/>
  <cols>
    <col min="1" max="1" width="4.625" style="53" customWidth="1"/>
    <col min="2" max="2" width="12.375" style="53" customWidth="1"/>
    <col min="3" max="3" width="13.25390625" style="53" hidden="1" customWidth="1"/>
    <col min="4" max="4" width="12.125" style="53" customWidth="1"/>
    <col min="5" max="5" width="13.625" style="53" customWidth="1"/>
    <col min="6" max="6" width="13.25390625" style="53" customWidth="1"/>
    <col min="7" max="7" width="14.25390625" style="53" customWidth="1"/>
    <col min="8" max="8" width="15.125" style="53" customWidth="1"/>
    <col min="9" max="9" width="14.25390625" style="53" customWidth="1"/>
    <col min="10" max="16384" width="9.125" style="53" customWidth="1"/>
  </cols>
  <sheetData>
    <row r="13" spans="1:9" ht="15">
      <c r="A13" s="52" t="s">
        <v>42</v>
      </c>
      <c r="B13" s="52"/>
      <c r="C13" s="52"/>
      <c r="D13" s="52"/>
      <c r="E13" s="52"/>
      <c r="F13" s="52"/>
      <c r="G13" s="52"/>
      <c r="H13" s="52"/>
      <c r="I13" s="52"/>
    </row>
    <row r="14" spans="1:9" ht="15">
      <c r="A14" s="52" t="s">
        <v>43</v>
      </c>
      <c r="B14" s="52"/>
      <c r="C14" s="52"/>
      <c r="D14" s="52"/>
      <c r="E14" s="52"/>
      <c r="F14" s="52"/>
      <c r="G14" s="52"/>
      <c r="H14" s="52"/>
      <c r="I14" s="52"/>
    </row>
    <row r="15" spans="1:9" ht="15">
      <c r="A15" s="52" t="s">
        <v>44</v>
      </c>
      <c r="B15" s="52"/>
      <c r="C15" s="52"/>
      <c r="D15" s="52"/>
      <c r="E15" s="52"/>
      <c r="F15" s="52"/>
      <c r="G15" s="52"/>
      <c r="H15" s="52"/>
      <c r="I15" s="52"/>
    </row>
    <row r="16" spans="1:9" ht="60">
      <c r="A16" s="54" t="s">
        <v>45</v>
      </c>
      <c r="B16" s="54" t="s">
        <v>46</v>
      </c>
      <c r="C16" s="54" t="s">
        <v>47</v>
      </c>
      <c r="D16" s="54" t="s">
        <v>48</v>
      </c>
      <c r="E16" s="54" t="s">
        <v>49</v>
      </c>
      <c r="F16" s="55" t="s">
        <v>50</v>
      </c>
      <c r="G16" s="55" t="s">
        <v>51</v>
      </c>
      <c r="H16" s="54" t="s">
        <v>52</v>
      </c>
      <c r="I16" s="54" t="s">
        <v>53</v>
      </c>
    </row>
    <row r="17" spans="1:9" ht="15">
      <c r="A17" s="56" t="s">
        <v>54</v>
      </c>
      <c r="B17" s="57">
        <v>-197.4072</v>
      </c>
      <c r="C17" s="57"/>
      <c r="D17" s="57">
        <v>75.07276</v>
      </c>
      <c r="E17" s="57">
        <v>74.42648</v>
      </c>
      <c r="F17" s="57">
        <v>2.16</v>
      </c>
      <c r="G17" s="57">
        <v>34.35</v>
      </c>
      <c r="H17" s="57">
        <v>14.96231</v>
      </c>
      <c r="I17" s="57">
        <f>B17+D17+F17-G17</f>
        <v>-154.52444</v>
      </c>
    </row>
    <row r="19" ht="15">
      <c r="A19" s="53" t="s">
        <v>55</v>
      </c>
    </row>
    <row r="20" ht="15">
      <c r="A20" s="58" t="s">
        <v>56</v>
      </c>
    </row>
    <row r="21" ht="15">
      <c r="A21" s="58" t="s">
        <v>57</v>
      </c>
    </row>
    <row r="22" ht="15">
      <c r="A22" s="53" t="s">
        <v>58</v>
      </c>
    </row>
  </sheetData>
  <sheetProtection/>
  <mergeCells count="3">
    <mergeCell ref="A13:I13"/>
    <mergeCell ref="A14:I14"/>
    <mergeCell ref="A15:I15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A18" sqref="A18"/>
    </sheetView>
  </sheetViews>
  <sheetFormatPr defaultColWidth="9.00390625" defaultRowHeight="12.75"/>
  <cols>
    <col min="1" max="1" width="5.625" style="0" customWidth="1"/>
    <col min="2" max="2" width="22.75390625" style="0" customWidth="1"/>
    <col min="3" max="3" width="44.375" style="0" customWidth="1"/>
    <col min="4" max="4" width="19.25390625" style="0" customWidth="1"/>
    <col min="5" max="5" width="24.625" style="0" customWidth="1"/>
    <col min="6" max="6" width="22.75390625" style="0" customWidth="1"/>
    <col min="7" max="7" width="11.25390625" style="0" customWidth="1"/>
  </cols>
  <sheetData>
    <row r="1" spans="1:7" ht="30.75" customHeight="1">
      <c r="A1" s="59" t="s">
        <v>59</v>
      </c>
      <c r="B1" s="59"/>
      <c r="C1" s="59"/>
      <c r="D1" s="59"/>
      <c r="E1" s="59"/>
      <c r="F1" s="59"/>
      <c r="G1" s="59"/>
    </row>
    <row r="2" spans="1:7" ht="24.75" customHeight="1" thickBot="1">
      <c r="A2" s="60"/>
      <c r="B2" s="60"/>
      <c r="C2" s="60"/>
      <c r="D2" s="60"/>
      <c r="E2" s="60"/>
      <c r="F2" s="60"/>
      <c r="G2" s="60"/>
    </row>
    <row r="3" spans="1:7" ht="13.5" hidden="1" thickBot="1">
      <c r="A3" s="61"/>
      <c r="B3" s="62"/>
      <c r="C3" s="63"/>
      <c r="D3" s="62"/>
      <c r="E3" s="62"/>
      <c r="F3" s="64" t="s">
        <v>60</v>
      </c>
      <c r="G3" s="65"/>
    </row>
    <row r="4" spans="1:7" ht="12.75" hidden="1">
      <c r="A4" s="66" t="s">
        <v>61</v>
      </c>
      <c r="B4" s="67" t="s">
        <v>62</v>
      </c>
      <c r="C4" s="66" t="s">
        <v>63</v>
      </c>
      <c r="D4" s="67" t="s">
        <v>64</v>
      </c>
      <c r="E4" s="68" t="s">
        <v>65</v>
      </c>
      <c r="F4" s="68"/>
      <c r="G4" s="68"/>
    </row>
    <row r="5" spans="1:7" ht="12.75" hidden="1">
      <c r="A5" s="66" t="s">
        <v>66</v>
      </c>
      <c r="B5" s="67"/>
      <c r="C5" s="69"/>
      <c r="D5" s="67" t="s">
        <v>67</v>
      </c>
      <c r="E5" s="67" t="s">
        <v>68</v>
      </c>
      <c r="F5" s="67" t="s">
        <v>69</v>
      </c>
      <c r="G5" s="67" t="s">
        <v>70</v>
      </c>
    </row>
    <row r="6" spans="1:7" ht="12.75" hidden="1">
      <c r="A6" s="66"/>
      <c r="B6" s="67"/>
      <c r="C6" s="69"/>
      <c r="D6" s="67" t="s">
        <v>71</v>
      </c>
      <c r="E6" s="67"/>
      <c r="F6" s="67" t="s">
        <v>72</v>
      </c>
      <c r="G6" s="67" t="s">
        <v>73</v>
      </c>
    </row>
    <row r="7" spans="1:7" ht="12.75" hidden="1">
      <c r="A7" s="70"/>
      <c r="B7" s="71"/>
      <c r="C7" s="72"/>
      <c r="D7" s="71"/>
      <c r="E7" s="71"/>
      <c r="F7" s="71"/>
      <c r="G7" s="67" t="s">
        <v>74</v>
      </c>
    </row>
    <row r="8" spans="1:7" ht="13.5" hidden="1" thickBot="1">
      <c r="A8" s="73"/>
      <c r="B8" s="74"/>
      <c r="C8" s="75"/>
      <c r="D8" s="74"/>
      <c r="E8" s="74"/>
      <c r="F8" s="74"/>
      <c r="G8" s="74"/>
    </row>
    <row r="9" spans="1:7" ht="12.75" hidden="1">
      <c r="A9" s="62"/>
      <c r="B9" s="76"/>
      <c r="C9" s="63"/>
      <c r="D9" s="62"/>
      <c r="E9" s="62"/>
      <c r="F9" s="62"/>
      <c r="G9" s="76"/>
    </row>
    <row r="10" spans="1:7" ht="12.75" hidden="1">
      <c r="A10" s="67">
        <v>1</v>
      </c>
      <c r="B10" s="77" t="s">
        <v>75</v>
      </c>
      <c r="C10" s="66" t="s">
        <v>76</v>
      </c>
      <c r="D10" s="67" t="s">
        <v>77</v>
      </c>
      <c r="E10" s="78"/>
      <c r="F10" s="78"/>
      <c r="G10" s="79">
        <f>+E10-F10</f>
        <v>0</v>
      </c>
    </row>
    <row r="11" spans="1:7" ht="12.75" hidden="1">
      <c r="A11" s="67"/>
      <c r="B11" s="77"/>
      <c r="C11" s="69" t="s">
        <v>78</v>
      </c>
      <c r="D11" s="67" t="s">
        <v>79</v>
      </c>
      <c r="E11" s="78"/>
      <c r="F11" s="78"/>
      <c r="G11" s="79">
        <f>+E11-F11</f>
        <v>0</v>
      </c>
    </row>
    <row r="12" spans="1:7" ht="12.75" hidden="1">
      <c r="A12" s="67"/>
      <c r="B12" s="77"/>
      <c r="C12" s="66"/>
      <c r="D12" s="67"/>
      <c r="E12" s="78"/>
      <c r="F12" s="78"/>
      <c r="G12" s="79"/>
    </row>
    <row r="13" spans="1:7" ht="12.75" hidden="1">
      <c r="A13" s="67"/>
      <c r="B13" s="77"/>
      <c r="C13" s="80" t="s">
        <v>80</v>
      </c>
      <c r="D13" s="81"/>
      <c r="E13" s="82">
        <f>SUM(E10:E12)</f>
        <v>0</v>
      </c>
      <c r="F13" s="82">
        <f>SUM(F10:F12)</f>
        <v>0</v>
      </c>
      <c r="G13" s="82">
        <f>SUM(G10:G12)</f>
        <v>0</v>
      </c>
    </row>
    <row r="14" spans="1:7" ht="13.5" hidden="1" thickBot="1">
      <c r="A14" s="83"/>
      <c r="B14" s="84"/>
      <c r="C14" s="85"/>
      <c r="D14" s="86"/>
      <c r="E14" s="87"/>
      <c r="F14" s="87"/>
      <c r="G14" s="88"/>
    </row>
    <row r="15" spans="1:7" ht="12.75" hidden="1">
      <c r="A15" s="62"/>
      <c r="B15" s="76"/>
      <c r="C15" s="89"/>
      <c r="D15" s="90"/>
      <c r="E15" s="91"/>
      <c r="F15" s="92"/>
      <c r="G15" s="92"/>
    </row>
    <row r="16" spans="1:7" ht="12.75" hidden="1">
      <c r="A16" s="71"/>
      <c r="B16" s="93" t="s">
        <v>18</v>
      </c>
      <c r="C16" s="94"/>
      <c r="D16" s="69"/>
      <c r="E16" s="95">
        <f>E13</f>
        <v>0</v>
      </c>
      <c r="F16" s="96">
        <f>+F13</f>
        <v>0</v>
      </c>
      <c r="G16" s="97">
        <f>+E16-F16</f>
        <v>0</v>
      </c>
    </row>
    <row r="17" spans="1:7" ht="13.5" hidden="1" thickBot="1">
      <c r="A17" s="74"/>
      <c r="B17" s="98"/>
      <c r="C17" s="99"/>
      <c r="D17" s="100"/>
      <c r="E17" s="86"/>
      <c r="F17" s="101"/>
      <c r="G17" s="101"/>
    </row>
    <row r="19" spans="1:7" ht="50.25" customHeight="1">
      <c r="A19" s="102" t="s">
        <v>81</v>
      </c>
      <c r="B19" s="102" t="s">
        <v>82</v>
      </c>
      <c r="C19" s="102" t="s">
        <v>83</v>
      </c>
      <c r="D19" s="102" t="s">
        <v>84</v>
      </c>
      <c r="E19" s="103" t="s">
        <v>85</v>
      </c>
      <c r="F19" s="102" t="s">
        <v>86</v>
      </c>
      <c r="G19" s="104"/>
    </row>
    <row r="20" spans="1:7" ht="15">
      <c r="A20" s="105">
        <v>1</v>
      </c>
      <c r="B20" s="106">
        <v>4715.8</v>
      </c>
      <c r="C20" s="106"/>
      <c r="D20" s="106">
        <v>380.46</v>
      </c>
      <c r="E20" s="106"/>
      <c r="F20" s="106">
        <f>+B20+C20-D20</f>
        <v>4335.34</v>
      </c>
      <c r="G20" s="107"/>
    </row>
    <row r="21" ht="15">
      <c r="F21" s="108"/>
    </row>
    <row r="22" spans="1:5" ht="57" customHeight="1">
      <c r="A22" s="102" t="s">
        <v>81</v>
      </c>
      <c r="B22" s="102" t="s">
        <v>87</v>
      </c>
      <c r="C22" s="102" t="s">
        <v>88</v>
      </c>
      <c r="D22" s="102" t="s">
        <v>89</v>
      </c>
      <c r="E22" s="102" t="s">
        <v>90</v>
      </c>
    </row>
    <row r="23" spans="1:5" ht="15">
      <c r="A23" s="109">
        <v>1</v>
      </c>
      <c r="B23" s="110">
        <v>2108.05</v>
      </c>
      <c r="C23" s="110">
        <f>+C20+E20</f>
        <v>0</v>
      </c>
      <c r="D23" s="110">
        <f>+F16*1000</f>
        <v>0</v>
      </c>
      <c r="E23" s="110">
        <f>+B23+C23-D23</f>
        <v>2108.05</v>
      </c>
    </row>
    <row r="24" spans="1:5" ht="12.75">
      <c r="A24" s="72"/>
      <c r="B24" s="72"/>
      <c r="C24" s="111"/>
      <c r="D24" s="111"/>
      <c r="E24" s="69"/>
    </row>
    <row r="25" spans="2:6" ht="15">
      <c r="B25" s="112"/>
      <c r="F25" s="113" t="s">
        <v>91</v>
      </c>
    </row>
  </sheetData>
  <sheetProtection/>
  <mergeCells count="2">
    <mergeCell ref="A1:G2"/>
    <mergeCell ref="F3:G3"/>
  </mergeCells>
  <printOptions horizontalCentered="1"/>
  <pageMargins left="0" right="0" top="3.1496062992125986" bottom="0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nord</dc:creator>
  <cp:keywords/>
  <dc:description/>
  <cp:lastModifiedBy>nord</cp:lastModifiedBy>
  <dcterms:created xsi:type="dcterms:W3CDTF">2016-03-31T17:18:13Z</dcterms:created>
  <dcterms:modified xsi:type="dcterms:W3CDTF">2016-03-31T17:20:47Z</dcterms:modified>
  <cp:category/>
  <cp:version/>
  <cp:contentType/>
  <cp:contentStatus/>
</cp:coreProperties>
</file>