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<sst xmlns="http://schemas.openxmlformats.org/spreadsheetml/2006/main" count="69" uniqueCount="62">
  <si>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</si>
  <si>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</si>
  <si>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</si>
  <si>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1  по ул. Ларина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</si>
  <si>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</si>
  <si>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</si>
  <si>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</si>
  <si>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</si>
  <si>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</si>
  <si>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</si>
  <si>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</si>
  <si>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</si>
  <si>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</si>
  <si>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</si>
  <si>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</si>
  <si>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</si>
  <si>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</si>
  <si>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</si>
  <si>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</si>
  <si>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</si>
  <si>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</si>
  <si>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</si>
  <si>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Н/2009-79 от 01.05.2009г.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</si>
  <si>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</si>
  <si>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</si>
  <si>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</si>
  <si>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</si>
  <si>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</si>
  <si>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</si>
  <si>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</si>
  <si>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</si>
  <si>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</si>
  <si>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</si>
  <si>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</si>
  <si>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</si>
  <si>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</si>
  <si>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</si>
  <si>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 xml:space="preserve">Поступило от ЦИТ "Домашние сети" за размещение интернет оборудования 2160,00 руб. </t>
  </si>
  <si>
    <t>ЦИТ "Домашние сети"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</si>
  <si>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</si>
  <si>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</si>
  <si>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</si>
  <si>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</si>
  <si>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</si>
  <si>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№1  по ул. Ларина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</si>
  <si>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</si>
  <si>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</si>
  <si>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</si>
  <si>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</si>
  <si>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</si>
  <si>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</si>
  <si>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</si>
  <si>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</si>
  <si>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</si>
  <si>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</si>
  <si>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10.47</t>
    </r>
    <r>
      <rPr>
        <sz val="10"/>
        <rFont val="Arial Cyr"/>
        <family val="0"/>
      </rPr>
      <t xml:space="preserve"> тыс.рублей, в том числе:</t>
    </r>
  </si>
  <si>
    <t xml:space="preserve"> установка замка - 0,56 т.р.</t>
  </si>
  <si>
    <t>работы по электрике - 1,76 т.р.</t>
  </si>
  <si>
    <t>замена модема для общедомового УУТЭ - 4.87т.р.</t>
  </si>
  <si>
    <t>аварийное обслуживание - 1.68 т.р.</t>
  </si>
  <si>
    <t>изготовление и установка оконного блока в подвале - 0,42 т.р.</t>
  </si>
  <si>
    <t>прочее - 1.18 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</si>
</sst>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31" fillId="0" borderId="0" xfId="52" applyFont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0"/>
  <sheetViews>
    <sheetView zoomScalePageLayoutView="0" workbookViewId="0" topLeftCell="C38">
      <selection activeCell="G30" sqref="G30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9.125" style="33" customWidth="1"/>
    <col min="4" max="4" width="13.375" style="33" customWidth="1"/>
    <col min="5" max="5" width="11.875" style="33" customWidth="1"/>
    <col min="6" max="6" width="13.25390625" style="33" customWidth="1"/>
    <col min="7" max="7" width="11.875" style="33" customWidth="1"/>
    <col min="8" max="8" width="13.125" style="33" customWidth="1"/>
    <col min="9" max="9" width="23.00390625" style="33" customWidth="1"/>
    <col min="10" max="10" width="0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20.25" customHeight="1">
      <c r="C11" s="7"/>
      <c r="D11" s="7"/>
      <c r="E11" s="8"/>
      <c r="F11" s="8"/>
      <c r="G11" s="8"/>
      <c r="H11" s="8"/>
      <c r="I11" s="8"/>
    </row>
    <row r="12" spans="3:9" ht="20.2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50" t="s">
        <v>1</v>
      </c>
      <c r="D20" s="50"/>
      <c r="E20" s="50"/>
      <c r="F20" s="50"/>
      <c r="G20" s="50"/>
      <c r="H20" s="50"/>
      <c r="I20" s="50"/>
    </row>
    <row r="21" spans="3:9" ht="12.75">
      <c r="C21" s="51" t="s">
        <v>2</v>
      </c>
      <c r="D21" s="51"/>
      <c r="E21" s="51"/>
      <c r="F21" s="51"/>
      <c r="G21" s="51"/>
      <c r="H21" s="51"/>
      <c r="I21" s="51"/>
    </row>
    <row r="22" spans="3:9" ht="12.75">
      <c r="C22" s="51" t="s">
        <v>3</v>
      </c>
      <c r="D22" s="51"/>
      <c r="E22" s="51"/>
      <c r="F22" s="51"/>
      <c r="G22" s="51"/>
      <c r="H22" s="51"/>
      <c r="I22" s="51"/>
    </row>
    <row r="23" spans="3:9" ht="6" customHeight="1" thickBot="1">
      <c r="C23" s="52"/>
      <c r="D23" s="52"/>
      <c r="E23" s="52"/>
      <c r="F23" s="52"/>
      <c r="G23" s="52"/>
      <c r="H23" s="52"/>
      <c r="I23" s="52"/>
    </row>
    <row r="24" spans="3:9" ht="52.5" customHeight="1" thickBot="1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>
      <c r="C25" s="53" t="s">
        <v>11</v>
      </c>
      <c r="D25" s="43"/>
      <c r="E25" s="43"/>
      <c r="F25" s="43"/>
      <c r="G25" s="43"/>
      <c r="H25" s="43"/>
      <c r="I25" s="54"/>
    </row>
    <row r="26" spans="3:11" ht="13.5" customHeight="1" thickBot="1">
      <c r="C26" s="12" t="s">
        <v>12</v>
      </c>
      <c r="D26" s="13">
        <v>115275.30000000005</v>
      </c>
      <c r="E26" s="14">
        <v>980818.26</v>
      </c>
      <c r="F26" s="14">
        <f>979909.66+2421.15+7721.39</f>
        <v>990052.2000000001</v>
      </c>
      <c r="G26" s="14">
        <v>977908.77</v>
      </c>
      <c r="H26" s="14">
        <f>+D26+E26-F26</f>
        <v>106041.35999999999</v>
      </c>
      <c r="I26" s="55" t="s">
        <v>13</v>
      </c>
      <c r="K26" s="15">
        <f>102356.04+879.5+2805.82</f>
        <v>106041.36</v>
      </c>
    </row>
    <row r="27" spans="3:11" ht="13.5" customHeight="1" thickBot="1">
      <c r="C27" s="12" t="s">
        <v>14</v>
      </c>
      <c r="D27" s="13">
        <v>22361.78999999998</v>
      </c>
      <c r="E27" s="16">
        <f>-2350.68+232875.03-21900.86</f>
        <v>208623.49</v>
      </c>
      <c r="F27" s="16">
        <f>0.04+216542.31</f>
        <v>216542.35</v>
      </c>
      <c r="G27" s="14">
        <v>367471.05</v>
      </c>
      <c r="H27" s="14">
        <f>+D27+E27-F27</f>
        <v>14442.929999999964</v>
      </c>
      <c r="I27" s="56"/>
      <c r="K27" s="2">
        <f>15540.55-1097.62</f>
        <v>14442.93</v>
      </c>
    </row>
    <row r="28" spans="3:11" ht="13.5" customHeight="1" thickBot="1">
      <c r="C28" s="12" t="s">
        <v>15</v>
      </c>
      <c r="D28" s="13">
        <v>6000.449999999968</v>
      </c>
      <c r="E28" s="16">
        <f>147002.38-14696.87</f>
        <v>132305.51</v>
      </c>
      <c r="F28" s="16">
        <f>128006.11+342.23</f>
        <v>128348.34</v>
      </c>
      <c r="G28" s="14">
        <v>105091.38</v>
      </c>
      <c r="H28" s="14">
        <f>+D28+E28-F28</f>
        <v>9957.619999999966</v>
      </c>
      <c r="I28" s="56"/>
      <c r="K28" s="2">
        <f>124.24+9833.38</f>
        <v>9957.619999999999</v>
      </c>
    </row>
    <row r="29" spans="3:11" ht="13.5" customHeight="1" thickBot="1">
      <c r="C29" s="12" t="s">
        <v>16</v>
      </c>
      <c r="D29" s="13">
        <v>6488.590000000011</v>
      </c>
      <c r="E29" s="16">
        <f>32099.04-3340.68+51586.42-80.15</f>
        <v>80264.63</v>
      </c>
      <c r="F29" s="16">
        <f>29884.55+50748.37+288.51</f>
        <v>80921.43</v>
      </c>
      <c r="G29" s="14">
        <v>86367.7</v>
      </c>
      <c r="H29" s="14">
        <f>+D29+E29-F29</f>
        <v>5831.790000000023</v>
      </c>
      <c r="I29" s="56"/>
      <c r="K29" s="2">
        <f>2162.03-150.92+3715.86+104.82</f>
        <v>5831.79</v>
      </c>
    </row>
    <row r="30" spans="3:11" ht="13.5" customHeight="1" thickBot="1">
      <c r="C30" s="12" t="s">
        <v>17</v>
      </c>
      <c r="D30" s="13">
        <v>931.1200000000008</v>
      </c>
      <c r="E30" s="16">
        <f>60.06+12355.37</f>
        <v>12415.43</v>
      </c>
      <c r="F30" s="16">
        <f>4.32+61.11+12430.53+52.01</f>
        <v>12547.970000000001</v>
      </c>
      <c r="G30" s="14">
        <v>18967.28</v>
      </c>
      <c r="H30" s="14">
        <f>+D30+E30-F30</f>
        <v>798.5799999999999</v>
      </c>
      <c r="I30" s="57"/>
      <c r="K30" s="2">
        <f>1.57+5.22-130+902.88+18.91</f>
        <v>798.5799999999999</v>
      </c>
    </row>
    <row r="31" spans="3:9" ht="13.5" customHeight="1" thickBot="1">
      <c r="C31" s="12" t="s">
        <v>18</v>
      </c>
      <c r="D31" s="17">
        <f>SUM(D26:D30)</f>
        <v>151057.25</v>
      </c>
      <c r="E31" s="17">
        <f>SUM(E26:E30)</f>
        <v>1414427.32</v>
      </c>
      <c r="F31" s="17">
        <f>SUM(F26:F30)</f>
        <v>1428412.29</v>
      </c>
      <c r="G31" s="17">
        <f>SUM(G26:G30)</f>
        <v>1555806.1800000002</v>
      </c>
      <c r="H31" s="17">
        <f>SUM(H26:H30)</f>
        <v>137072.27999999994</v>
      </c>
      <c r="I31" s="18"/>
    </row>
    <row r="32" spans="3:9" ht="13.5" customHeight="1" thickBot="1">
      <c r="C32" s="43" t="s">
        <v>19</v>
      </c>
      <c r="D32" s="43"/>
      <c r="E32" s="43"/>
      <c r="F32" s="43"/>
      <c r="G32" s="43"/>
      <c r="H32" s="43"/>
      <c r="I32" s="43"/>
    </row>
    <row r="33" spans="3:9" ht="56.25" customHeight="1" thickBot="1">
      <c r="C33" s="19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20" t="s">
        <v>20</v>
      </c>
    </row>
    <row r="34" spans="3:11" ht="21" customHeight="1" thickBot="1">
      <c r="C34" s="9" t="s">
        <v>21</v>
      </c>
      <c r="D34" s="21">
        <v>41798.49999999994</v>
      </c>
      <c r="E34" s="22">
        <f>1610.09+4651.38+451293.12</f>
        <v>457554.58999999997</v>
      </c>
      <c r="F34" s="22">
        <f>457788.7+3973.53+1420.79</f>
        <v>463183.02</v>
      </c>
      <c r="G34" s="22">
        <f>+E34</f>
        <v>457554.58999999997</v>
      </c>
      <c r="H34" s="22">
        <f aca="true" t="shared" si="0" ref="H34:H42">+D34+E34-F34</f>
        <v>36170.06999999989</v>
      </c>
      <c r="I34" s="44" t="s">
        <v>22</v>
      </c>
      <c r="J34" s="23">
        <f>6.55+20.89+41771.06-D34</f>
        <v>5.820766091346741E-11</v>
      </c>
      <c r="K34" s="23">
        <f>195.85+698.74+35275.48-H34</f>
        <v>1.0913936421275139E-10</v>
      </c>
    </row>
    <row r="35" spans="3:10" ht="14.25" customHeight="1" thickBot="1">
      <c r="C35" s="12" t="s">
        <v>23</v>
      </c>
      <c r="D35" s="13">
        <v>8643.079999999973</v>
      </c>
      <c r="E35" s="14">
        <v>94782.52</v>
      </c>
      <c r="F35" s="14">
        <v>95994.27</v>
      </c>
      <c r="G35" s="22">
        <v>10474.99</v>
      </c>
      <c r="H35" s="22">
        <f t="shared" si="0"/>
        <v>7431.329999999973</v>
      </c>
      <c r="I35" s="45"/>
      <c r="J35" s="23"/>
    </row>
    <row r="36" spans="3:9" ht="13.5" customHeight="1" thickBot="1">
      <c r="C36" s="19" t="s">
        <v>24</v>
      </c>
      <c r="D36" s="24">
        <v>1442.7799999999893</v>
      </c>
      <c r="E36" s="14"/>
      <c r="F36" s="14">
        <v>1058.16</v>
      </c>
      <c r="G36" s="22"/>
      <c r="H36" s="22">
        <f t="shared" si="0"/>
        <v>384.6199999999892</v>
      </c>
      <c r="I36" s="25"/>
    </row>
    <row r="37" spans="3:9" ht="12.75" customHeight="1" hidden="1" thickBot="1">
      <c r="C37" s="12" t="s">
        <v>25</v>
      </c>
      <c r="D37" s="13">
        <v>0</v>
      </c>
      <c r="E37" s="14"/>
      <c r="F37" s="14"/>
      <c r="G37" s="22"/>
      <c r="H37" s="22">
        <f t="shared" si="0"/>
        <v>0</v>
      </c>
      <c r="I37" s="26" t="s">
        <v>26</v>
      </c>
    </row>
    <row r="38" spans="3:11" ht="24.75" customHeight="1" thickBot="1">
      <c r="C38" s="12" t="s">
        <v>27</v>
      </c>
      <c r="D38" s="13">
        <v>9402.759999999966</v>
      </c>
      <c r="E38" s="14">
        <f>78963.52+24166.8</f>
        <v>103130.32</v>
      </c>
      <c r="F38" s="14">
        <f>72336.68+1256.71+30853.56</f>
        <v>104446.95</v>
      </c>
      <c r="G38" s="22">
        <v>102716.27</v>
      </c>
      <c r="H38" s="22">
        <f t="shared" si="0"/>
        <v>8086.129999999976</v>
      </c>
      <c r="I38" s="27" t="s">
        <v>28</v>
      </c>
      <c r="J38" s="2">
        <f>7689.41+1713.35</f>
        <v>9402.76</v>
      </c>
      <c r="K38" s="2">
        <f>456.64+6626.84+1002.65</f>
        <v>8086.13</v>
      </c>
    </row>
    <row r="39" spans="3:9" ht="27.75" customHeight="1" thickBot="1">
      <c r="C39" s="12" t="s">
        <v>29</v>
      </c>
      <c r="D39" s="13">
        <v>340.28999999999905</v>
      </c>
      <c r="E39" s="16">
        <v>3680.12</v>
      </c>
      <c r="F39" s="16">
        <v>3732.7</v>
      </c>
      <c r="G39" s="22">
        <f>+E39</f>
        <v>3680.12</v>
      </c>
      <c r="H39" s="22">
        <f t="shared" si="0"/>
        <v>287.7099999999991</v>
      </c>
      <c r="I39" s="27" t="s">
        <v>30</v>
      </c>
    </row>
    <row r="40" spans="3:9" ht="13.5" customHeight="1" thickBot="1">
      <c r="C40" s="19" t="s">
        <v>31</v>
      </c>
      <c r="D40" s="13">
        <v>7460.779999999984</v>
      </c>
      <c r="E40" s="16">
        <v>65019.96</v>
      </c>
      <c r="F40" s="16">
        <v>66220.23</v>
      </c>
      <c r="G40" s="22">
        <f>+E40</f>
        <v>65019.96</v>
      </c>
      <c r="H40" s="22">
        <f t="shared" si="0"/>
        <v>6260.509999999995</v>
      </c>
      <c r="I40" s="26"/>
    </row>
    <row r="41" spans="3:11" ht="13.5" customHeight="1" thickBot="1">
      <c r="C41" s="19" t="s">
        <v>32</v>
      </c>
      <c r="D41" s="13">
        <v>1292.9</v>
      </c>
      <c r="E41" s="16">
        <f>26094.66+191.27+12936.06+94.7</f>
        <v>39316.689999999995</v>
      </c>
      <c r="F41" s="16">
        <f>24901.54+12342.66</f>
        <v>37244.2</v>
      </c>
      <c r="G41" s="22">
        <f>+E41</f>
        <v>39316.689999999995</v>
      </c>
      <c r="H41" s="22">
        <f t="shared" si="0"/>
        <v>3365.3899999999994</v>
      </c>
      <c r="I41" s="26"/>
      <c r="J41" s="2">
        <f>428.19+864.71</f>
        <v>1292.9</v>
      </c>
      <c r="K41" s="2">
        <f>2249.1+1116.29</f>
        <v>3365.39</v>
      </c>
    </row>
    <row r="42" spans="3:9" ht="13.5" customHeight="1" thickBot="1">
      <c r="C42" s="12" t="s">
        <v>33</v>
      </c>
      <c r="D42" s="13">
        <v>3457.159999999996</v>
      </c>
      <c r="E42" s="16">
        <v>37877.76</v>
      </c>
      <c r="F42" s="16">
        <v>38365.66</v>
      </c>
      <c r="G42" s="22">
        <f>+E42</f>
        <v>37877.76</v>
      </c>
      <c r="H42" s="22">
        <f t="shared" si="0"/>
        <v>2969.2599999999948</v>
      </c>
      <c r="I42" s="27" t="s">
        <v>34</v>
      </c>
    </row>
    <row r="43" spans="3:9" s="28" customFormat="1" ht="13.5" customHeight="1" thickBot="1">
      <c r="C43" s="12" t="s">
        <v>18</v>
      </c>
      <c r="D43" s="17">
        <f>SUM(D34:D42)</f>
        <v>73838.24999999985</v>
      </c>
      <c r="E43" s="17">
        <f>SUM(E34:E42)</f>
        <v>801361.9599999998</v>
      </c>
      <c r="F43" s="17">
        <f>SUM(F34:F42)</f>
        <v>810245.19</v>
      </c>
      <c r="G43" s="17">
        <f>SUM(G34:G42)</f>
        <v>716640.3799999999</v>
      </c>
      <c r="H43" s="17">
        <f>SUM(H34:H42)</f>
        <v>64955.019999999815</v>
      </c>
      <c r="I43" s="25"/>
    </row>
    <row r="44" spans="3:9" ht="13.5" customHeight="1" thickBot="1">
      <c r="C44" s="46" t="s">
        <v>35</v>
      </c>
      <c r="D44" s="46"/>
      <c r="E44" s="46"/>
      <c r="F44" s="46"/>
      <c r="G44" s="46"/>
      <c r="H44" s="46"/>
      <c r="I44" s="46"/>
    </row>
    <row r="45" spans="3:9" ht="28.5" customHeight="1" thickBot="1">
      <c r="C45" s="29" t="s">
        <v>36</v>
      </c>
      <c r="D45" s="47" t="s">
        <v>37</v>
      </c>
      <c r="E45" s="48"/>
      <c r="F45" s="48"/>
      <c r="G45" s="48"/>
      <c r="H45" s="49"/>
      <c r="I45" s="30" t="s">
        <v>38</v>
      </c>
    </row>
    <row r="46" spans="3:8" ht="18" customHeight="1">
      <c r="C46" s="31" t="s">
        <v>39</v>
      </c>
      <c r="D46" s="31"/>
      <c r="E46" s="31"/>
      <c r="F46" s="31"/>
      <c r="G46" s="31"/>
      <c r="H46" s="32">
        <f>+H31+H43</f>
        <v>202027.29999999976</v>
      </c>
    </row>
    <row r="47" spans="3:9" s="34" customFormat="1" ht="12.75" hidden="1">
      <c r="C47" s="33" t="s">
        <v>40</v>
      </c>
      <c r="D47" s="33"/>
      <c r="E47" s="33"/>
      <c r="F47" s="33"/>
      <c r="G47" s="33"/>
      <c r="H47" s="33"/>
      <c r="I47" s="33"/>
    </row>
    <row r="48" ht="12.75" customHeight="1">
      <c r="C48" s="35" t="s">
        <v>41</v>
      </c>
    </row>
    <row r="50" spans="4:6" ht="12.75">
      <c r="D50" s="36"/>
      <c r="E50" s="36"/>
      <c r="F50" s="36"/>
    </row>
  </sheetData>
  <sheetProtection/>
  <mergeCells count="10">
    <mergeCell ref="C32:I32"/>
    <mergeCell ref="I34:I35"/>
    <mergeCell ref="C44:I44"/>
    <mergeCell ref="D45:H45"/>
    <mergeCell ref="C20:I20"/>
    <mergeCell ref="C21:I21"/>
    <mergeCell ref="C22:I22"/>
    <mergeCell ref="C23:I23"/>
    <mergeCell ref="C25:I25"/>
    <mergeCell ref="I26:I30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5"/>
  <sheetViews>
    <sheetView tabSelected="1" zoomScaleSheetLayoutView="120" zoomScalePageLayoutView="0" workbookViewId="0" topLeftCell="A22">
      <selection activeCell="E39" sqref="E39"/>
    </sheetView>
  </sheetViews>
  <sheetFormatPr defaultColWidth="9.00390625" defaultRowHeight="12.75"/>
  <cols>
    <col min="1" max="1" width="4.625" style="37" customWidth="1"/>
    <col min="2" max="2" width="12.375" style="37" customWidth="1"/>
    <col min="3" max="3" width="13.25390625" style="37" hidden="1" customWidth="1"/>
    <col min="4" max="4" width="12.125" style="37" customWidth="1"/>
    <col min="5" max="5" width="13.625" style="37" customWidth="1"/>
    <col min="6" max="6" width="13.25390625" style="37" customWidth="1"/>
    <col min="7" max="7" width="14.25390625" style="37" customWidth="1"/>
    <col min="8" max="8" width="15.125" style="37" customWidth="1"/>
    <col min="9" max="9" width="15.375" style="37" customWidth="1"/>
    <col min="10" max="16384" width="9.125" style="37" customWidth="1"/>
  </cols>
  <sheetData>
    <row r="13" spans="1:9" ht="15">
      <c r="A13" s="58" t="s">
        <v>42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58" t="s">
        <v>43</v>
      </c>
      <c r="B14" s="58"/>
      <c r="C14" s="58"/>
      <c r="D14" s="58"/>
      <c r="E14" s="58"/>
      <c r="F14" s="58"/>
      <c r="G14" s="58"/>
      <c r="H14" s="58"/>
      <c r="I14" s="58"/>
    </row>
    <row r="15" spans="1:9" ht="15">
      <c r="A15" s="58" t="s">
        <v>44</v>
      </c>
      <c r="B15" s="58"/>
      <c r="C15" s="58"/>
      <c r="D15" s="58"/>
      <c r="E15" s="58"/>
      <c r="F15" s="58"/>
      <c r="G15" s="58"/>
      <c r="H15" s="58"/>
      <c r="I15" s="58"/>
    </row>
    <row r="16" spans="1:9" ht="60">
      <c r="A16" s="38" t="s">
        <v>45</v>
      </c>
      <c r="B16" s="38" t="s">
        <v>46</v>
      </c>
      <c r="C16" s="38" t="s">
        <v>47</v>
      </c>
      <c r="D16" s="38" t="s">
        <v>48</v>
      </c>
      <c r="E16" s="38" t="s">
        <v>49</v>
      </c>
      <c r="F16" s="39" t="s">
        <v>50</v>
      </c>
      <c r="G16" s="39" t="s">
        <v>51</v>
      </c>
      <c r="H16" s="38" t="s">
        <v>52</v>
      </c>
      <c r="I16" s="38" t="s">
        <v>53</v>
      </c>
    </row>
    <row r="17" spans="1:9" ht="15">
      <c r="A17" s="40" t="s">
        <v>54</v>
      </c>
      <c r="B17" s="41">
        <v>133.61749</v>
      </c>
      <c r="C17" s="41"/>
      <c r="D17" s="41">
        <v>94.78252</v>
      </c>
      <c r="E17" s="41">
        <v>95.99427</v>
      </c>
      <c r="F17" s="41">
        <v>2.16</v>
      </c>
      <c r="G17" s="41">
        <v>10.47499</v>
      </c>
      <c r="H17" s="41">
        <v>7.43133</v>
      </c>
      <c r="I17" s="41">
        <f>B17+D17+F17-G17</f>
        <v>220.08502000000001</v>
      </c>
    </row>
    <row r="19" ht="15">
      <c r="A19" s="37" t="s">
        <v>55</v>
      </c>
    </row>
    <row r="20" ht="15">
      <c r="A20" s="37" t="s">
        <v>56</v>
      </c>
    </row>
    <row r="21" ht="15">
      <c r="A21" s="42" t="s">
        <v>57</v>
      </c>
    </row>
    <row r="22" ht="15">
      <c r="A22" s="37" t="s">
        <v>58</v>
      </c>
    </row>
    <row r="23" ht="15">
      <c r="A23" s="37" t="s">
        <v>59</v>
      </c>
    </row>
    <row r="24" ht="15">
      <c r="A24" s="37" t="s">
        <v>60</v>
      </c>
    </row>
    <row r="25" ht="15">
      <c r="A25" s="37" t="s">
        <v>61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2017-04-23T19:37:36Z</dcterms:created>
  <dcterms:modified xsi:type="dcterms:W3CDTF">2017-04-24T18:48:24Z</dcterms:modified>
  <cp:category/>
  <cp:version/>
  <cp:contentType/>
  <cp:contentStatus/>
</cp:coreProperties>
</file>