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общий" sheetId="1" r:id="rId1"/>
    <sheet name="текущий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<sst xmlns="http://schemas.openxmlformats.org/spreadsheetml/2006/main" count="76" uniqueCount="69">
  <si>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</si>
  <si>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</si>
  <si>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</si>
  <si>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8  по ул. Ларина с 01.01.2016г. по 31.12.2016г.</t>
  </si>
  <si>
    <t>наименование</t>
  </si>
  <si>
    <t>Задолженность населения на 01.01.2016г. (руб.)</t>
  </si>
  <si>
    <t>Начислено населению за 2016г. (руб.)</t>
  </si>
  <si>
    <t>Поступило в счет оплаты в 2016г. (руб.)</t>
  </si>
  <si>
    <t>Перечислено поставщику услуг в 2016г. (руб.)</t>
  </si>
  <si>
    <t>Задолженность населения на 01.01.2017г.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</si>
  <si>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</si>
  <si>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</si>
  <si>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</si>
  <si>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</si>
  <si>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</si>
  <si>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</si>
  <si>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</si>
  <si>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</si>
  <si>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</si>
  <si>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</si>
  <si>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</si>
  <si>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</si>
  <si>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Н/2008-24 от 01.05.2008г.</t>
  </si>
  <si>
    <t>Текущий ремонт</t>
  </si>
  <si>
    <t>Капитальный ремонт</t>
  </si>
  <si>
    <t>Лифт</t>
  </si>
  <si>
    <t>ООО "СЗЛК", ООО ИЦ "Ликон"</t>
  </si>
  <si>
    <t>Вывоз ТБО и  КГО</t>
  </si>
  <si>
    <t xml:space="preserve"> ООО УК "Житель", ООО "Леноблстрой"</t>
  </si>
  <si>
    <t>т/о внутридомового газ/ оборудования</t>
  </si>
  <si>
    <t>ОАО "Леноблгаз"</t>
  </si>
  <si>
    <t>услуги расчетно-кассовой службы</t>
  </si>
  <si>
    <t>Повышающий коэффициент</t>
  </si>
  <si>
    <t>т/о узлов учета теп/энергии</t>
  </si>
  <si>
    <t xml:space="preserve"> ООО"Энерго-Сервис"</t>
  </si>
  <si>
    <t>Прочие поступления</t>
  </si>
  <si>
    <t>Размещение Интернет оборудования</t>
  </si>
  <si>
    <t>Поступило  за размещение интернет оборудования от ЦИТ "Домашние сети" 4320,00 руб., от  ООО " Перспектива" 5600.00руб</t>
  </si>
  <si>
    <t>ЦИТ "Домашние сети",                                 ООО "Перспектива"</t>
  </si>
  <si>
    <t>Аренда</t>
  </si>
  <si>
    <t>Поступило  за управление и содержание общедомового имущества, и за сбор ТБО от ОАО "Аптека № 193 27074.65 руб., от ГБУЗ ЛО "Сертоловская ГБ" за текущий ремонт общего имущества 24861.54 руб.</t>
  </si>
  <si>
    <t>ООО "Аптека №193" , ГБУЗ ЛО "Сертоловская ГБ"</t>
  </si>
  <si>
    <t>Общая задолженность по дому  на 01.01.2017г.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</si>
  <si>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</si>
  <si>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</si>
  <si>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</si>
  <si>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</si>
  <si>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№8  по ул. Ларина с 01.01.2016г. по 31.12.2016г.</t>
  </si>
  <si>
    <t>№                             п/п</t>
  </si>
  <si>
    <t>Остаток на 01.01.2016г.,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</si>
  <si>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</si>
  <si>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</si>
  <si>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</si>
  <si>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</si>
  <si>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</si>
  <si>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01.01.2017г.,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</si>
  <si>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</si>
  <si>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</si>
  <si>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591.12</t>
    </r>
    <r>
      <rPr>
        <b/>
        <sz val="11"/>
        <color indexed="8"/>
        <rFont val="Calibri"/>
        <family val="2"/>
      </rPr>
      <t xml:space="preserve"> </t>
    </r>
    <r>
      <rPr>
        <sz val="10"/>
        <rFont val="Arial Cyr"/>
        <family val="0"/>
      </rPr>
      <t>тыс.рублей, в том числе:</t>
    </r>
  </si>
  <si>
    <t>ремонт систем ХВС и ГВС  - 472.73 т.р.</t>
  </si>
  <si>
    <t>ремонт ЦО - 0,57 т.р.</t>
  </si>
  <si>
    <t>очистка крыши от снега - 45.19 т.р.</t>
  </si>
  <si>
    <t>работы по электрике - 0,12 т.р.</t>
  </si>
  <si>
    <t>аварийное обслуживание - 5,42 т.р.</t>
  </si>
  <si>
    <t>ремонт ливневых воронок - 0.15 т.р.</t>
  </si>
  <si>
    <t>ремонт двери мусорной камеры, двери выхода на кровлю,смена дверной петли - 1.62 т.р.</t>
  </si>
  <si>
    <t>демонтаж и установка питерфлоу - 46.61 т.р.</t>
  </si>
  <si>
    <t>ремонт стен и потолка после протечки,ремонт лестничных маршей, окраска стен - 10,46 т.р.</t>
  </si>
  <si>
    <t>прочее - 8.25т.р.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</si>
</sst>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2" fontId="0" fillId="0" borderId="0" xfId="0" applyNumberFormat="1" applyFill="1" applyAlignment="1">
      <alignment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1" fillId="0" borderId="15" xfId="0" applyNumberFormat="1" applyFont="1" applyFill="1" applyBorder="1" applyAlignment="1">
      <alignment horizontal="right" vertical="top" wrapText="1"/>
    </xf>
    <xf numFmtId="0" fontId="13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4" fillId="0" borderId="0" xfId="52">
      <alignment/>
      <protection/>
    </xf>
    <xf numFmtId="0" fontId="34" fillId="0" borderId="17" xfId="52" applyBorder="1" applyAlignment="1">
      <alignment horizontal="center" vertical="center" wrapText="1"/>
      <protection/>
    </xf>
    <xf numFmtId="0" fontId="34" fillId="0" borderId="17" xfId="52" applyFont="1" applyBorder="1" applyAlignment="1">
      <alignment horizontal="center" vertical="center" wrapText="1"/>
      <protection/>
    </xf>
    <xf numFmtId="0" fontId="42" fillId="0" borderId="17" xfId="52" applyFont="1" applyBorder="1" applyAlignment="1">
      <alignment horizontal="center" vertical="center"/>
      <protection/>
    </xf>
    <xf numFmtId="2" fontId="42" fillId="0" borderId="17" xfId="52" applyNumberFormat="1" applyFont="1" applyFill="1" applyBorder="1" applyAlignment="1">
      <alignment horizontal="center" vertical="center"/>
      <protection/>
    </xf>
    <xf numFmtId="0" fontId="33" fillId="0" borderId="0" xfId="52" applyFont="1">
      <alignment/>
      <protection/>
    </xf>
    <xf numFmtId="0" fontId="3" fillId="0" borderId="11" xfId="0" applyFont="1" applyFill="1" applyBorder="1" applyAlignment="1">
      <alignment horizontal="center" vertical="top" wrapText="1"/>
    </xf>
    <xf numFmtId="0" fontId="11" fillId="0" borderId="18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4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L52"/>
  <sheetViews>
    <sheetView zoomScalePageLayoutView="0" workbookViewId="0" topLeftCell="D18">
      <selection activeCell="M51" sqref="M51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8.625" style="35" customWidth="1"/>
    <col min="4" max="4" width="13.375" style="35" customWidth="1"/>
    <col min="5" max="5" width="11.875" style="35" customWidth="1"/>
    <col min="6" max="6" width="13.25390625" style="35" customWidth="1"/>
    <col min="7" max="7" width="11.875" style="35" customWidth="1"/>
    <col min="8" max="8" width="13.75390625" style="35" customWidth="1"/>
    <col min="9" max="9" width="23.00390625" style="35" customWidth="1"/>
    <col min="10" max="11" width="9.625" style="2" hidden="1" customWidth="1"/>
    <col min="12" max="12" width="0" style="2" hidden="1" customWidth="1"/>
    <col min="13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4.25">
      <c r="C21" s="55" t="s">
        <v>1</v>
      </c>
      <c r="D21" s="55"/>
      <c r="E21" s="55"/>
      <c r="F21" s="55"/>
      <c r="G21" s="55"/>
      <c r="H21" s="55"/>
      <c r="I21" s="55"/>
    </row>
    <row r="22" spans="3:9" ht="12.75">
      <c r="C22" s="56" t="s">
        <v>2</v>
      </c>
      <c r="D22" s="56"/>
      <c r="E22" s="56"/>
      <c r="F22" s="56"/>
      <c r="G22" s="56"/>
      <c r="H22" s="56"/>
      <c r="I22" s="56"/>
    </row>
    <row r="23" spans="3:9" ht="12.75">
      <c r="C23" s="56" t="s">
        <v>3</v>
      </c>
      <c r="D23" s="56"/>
      <c r="E23" s="56"/>
      <c r="F23" s="56"/>
      <c r="G23" s="56"/>
      <c r="H23" s="56"/>
      <c r="I23" s="56"/>
    </row>
    <row r="24" spans="3:9" ht="6" customHeight="1" thickBot="1">
      <c r="C24" s="57"/>
      <c r="D24" s="57"/>
      <c r="E24" s="57"/>
      <c r="F24" s="57"/>
      <c r="G24" s="57"/>
      <c r="H24" s="57"/>
      <c r="I24" s="57"/>
    </row>
    <row r="25" spans="3:9" ht="57.75" customHeight="1" thickBot="1">
      <c r="C25" s="9" t="s">
        <v>4</v>
      </c>
      <c r="D25" s="10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0" t="s">
        <v>10</v>
      </c>
    </row>
    <row r="26" spans="3:9" ht="13.5" customHeight="1" thickBot="1">
      <c r="C26" s="58" t="s">
        <v>11</v>
      </c>
      <c r="D26" s="45"/>
      <c r="E26" s="45"/>
      <c r="F26" s="45"/>
      <c r="G26" s="45"/>
      <c r="H26" s="45"/>
      <c r="I26" s="59"/>
    </row>
    <row r="27" spans="3:11" ht="13.5" customHeight="1" thickBot="1">
      <c r="C27" s="12" t="s">
        <v>12</v>
      </c>
      <c r="D27" s="13">
        <v>293053.14</v>
      </c>
      <c r="E27" s="14">
        <f>1294534.49-387959.45</f>
        <v>906575.04</v>
      </c>
      <c r="F27" s="14">
        <f>4556.2+2106.31+962.74+984714.75</f>
        <v>992340</v>
      </c>
      <c r="G27" s="14">
        <v>1024968.1</v>
      </c>
      <c r="H27" s="14">
        <f>+D27+E27-F27</f>
        <v>207288.18000000017</v>
      </c>
      <c r="I27" s="60" t="s">
        <v>13</v>
      </c>
      <c r="K27" s="15">
        <f>12695.2+8229.08+3890.16+182473.74</f>
        <v>207288.18</v>
      </c>
    </row>
    <row r="28" spans="3:11" ht="13.5" customHeight="1" thickBot="1">
      <c r="C28" s="12" t="s">
        <v>14</v>
      </c>
      <c r="D28" s="13">
        <v>42611.57999999996</v>
      </c>
      <c r="E28" s="16">
        <f>333668.53-19664.21</f>
        <v>314004.32</v>
      </c>
      <c r="F28" s="16">
        <f>490.73+823.51+293011.18+3741.83</f>
        <v>298067.25</v>
      </c>
      <c r="G28" s="14">
        <v>458282.63</v>
      </c>
      <c r="H28" s="14">
        <f>+D28+E28-F28</f>
        <v>58548.649999999965</v>
      </c>
      <c r="I28" s="61"/>
      <c r="K28" s="2">
        <f>1999.97+2781.62+56243.13-7267.35+4791.28</f>
        <v>58548.65</v>
      </c>
    </row>
    <row r="29" spans="3:11" ht="13.5" customHeight="1" thickBot="1">
      <c r="C29" s="12" t="s">
        <v>15</v>
      </c>
      <c r="D29" s="13">
        <v>26848.30999999994</v>
      </c>
      <c r="E29" s="16">
        <f>224050.9-5737.6</f>
        <v>218313.3</v>
      </c>
      <c r="F29" s="16">
        <f>260.19+206878.91+2948.63</f>
        <v>210087.73</v>
      </c>
      <c r="G29" s="14">
        <v>230814.5</v>
      </c>
      <c r="H29" s="14">
        <f>+D29+E29-F29</f>
        <v>35073.87999999992</v>
      </c>
      <c r="I29" s="61"/>
      <c r="K29" s="2">
        <f>5851.64+30299.05-2187.82+1111.01</f>
        <v>35073.880000000005</v>
      </c>
    </row>
    <row r="30" spans="3:11" ht="13.5" customHeight="1" thickBot="1">
      <c r="C30" s="12" t="s">
        <v>16</v>
      </c>
      <c r="D30" s="13">
        <v>15110.469999999928</v>
      </c>
      <c r="E30" s="16">
        <f>78624.93-829.48+47330.36-2823.2</f>
        <v>122302.61</v>
      </c>
      <c r="F30" s="16">
        <f>73161.49+525.35+40929.13+61.62+1038.21</f>
        <v>115715.8</v>
      </c>
      <c r="G30" s="14">
        <v>143230.32</v>
      </c>
      <c r="H30" s="14">
        <f>+D30+E30-F30</f>
        <v>21697.279999999926</v>
      </c>
      <c r="I30" s="61"/>
      <c r="K30" s="2">
        <f>11059.3+675.03+8194.05-533.39+251.73+2050.56</f>
        <v>21697.28</v>
      </c>
    </row>
    <row r="31" spans="3:11" ht="13.5" customHeight="1" thickBot="1">
      <c r="C31" s="12" t="s">
        <v>17</v>
      </c>
      <c r="D31" s="13">
        <v>4445.530000000001</v>
      </c>
      <c r="E31" s="16">
        <f>12939.53-4907.76+4374.99</f>
        <v>12406.76</v>
      </c>
      <c r="F31" s="16">
        <f>80.65+10032.85+3914.23+8.8+0.78+2.1</f>
        <v>14039.41</v>
      </c>
      <c r="G31" s="14">
        <f>15163.73+9553.94</f>
        <v>24717.67</v>
      </c>
      <c r="H31" s="14">
        <f>+D31+E31-F31</f>
        <v>2812.880000000001</v>
      </c>
      <c r="I31" s="62"/>
      <c r="K31" s="2">
        <f>299.09+1821.11+645.48+35.27+3.1+8.83</f>
        <v>2812.8799999999997</v>
      </c>
    </row>
    <row r="32" spans="3:9" ht="13.5" customHeight="1" thickBot="1">
      <c r="C32" s="12" t="s">
        <v>18</v>
      </c>
      <c r="D32" s="17">
        <f>SUM(D27:D31)</f>
        <v>382069.02999999985</v>
      </c>
      <c r="E32" s="17">
        <f>SUM(E27:E31)</f>
        <v>1573602.0300000003</v>
      </c>
      <c r="F32" s="17">
        <f>SUM(F27:F31)</f>
        <v>1630250.19</v>
      </c>
      <c r="G32" s="17">
        <f>SUM(G27:G31)</f>
        <v>1882013.22</v>
      </c>
      <c r="H32" s="17">
        <f>SUM(H27:H31)</f>
        <v>325420.87</v>
      </c>
      <c r="I32" s="18"/>
    </row>
    <row r="33" spans="3:9" ht="13.5" customHeight="1" thickBot="1">
      <c r="C33" s="45" t="s">
        <v>19</v>
      </c>
      <c r="D33" s="45"/>
      <c r="E33" s="45"/>
      <c r="F33" s="45"/>
      <c r="G33" s="45"/>
      <c r="H33" s="45"/>
      <c r="I33" s="45"/>
    </row>
    <row r="34" spans="3:9" ht="50.25" customHeight="1" thickBot="1">
      <c r="C34" s="19" t="s">
        <v>4</v>
      </c>
      <c r="D34" s="10" t="s">
        <v>5</v>
      </c>
      <c r="E34" s="11" t="s">
        <v>6</v>
      </c>
      <c r="F34" s="11" t="s">
        <v>7</v>
      </c>
      <c r="G34" s="11" t="s">
        <v>8</v>
      </c>
      <c r="H34" s="11" t="s">
        <v>9</v>
      </c>
      <c r="I34" s="20" t="s">
        <v>20</v>
      </c>
    </row>
    <row r="35" spans="3:12" ht="27" customHeight="1" thickBot="1">
      <c r="C35" s="9" t="s">
        <v>21</v>
      </c>
      <c r="D35" s="21">
        <v>73787.21999999986</v>
      </c>
      <c r="E35" s="22">
        <f>639222.48-475.25+5821.87+26390.24+749.53+10346.24</f>
        <v>682055.11</v>
      </c>
      <c r="F35" s="22">
        <f>608520.85+4882.49+22178.41+634.71+8863.07+0.64+9.02</f>
        <v>645089.19</v>
      </c>
      <c r="G35" s="22">
        <f>+E35</f>
        <v>682055.11</v>
      </c>
      <c r="H35" s="22">
        <f aca="true" t="shared" si="0" ref="H35:H43">+D35+E35-F35</f>
        <v>110753.1399999999</v>
      </c>
      <c r="I35" s="46" t="s">
        <v>22</v>
      </c>
      <c r="J35" s="15">
        <f>104050.56+1.55-2.76+20.9-37.76+1483.17+114.82+4188.66+934</f>
        <v>110753.14000000001</v>
      </c>
      <c r="K35" s="23">
        <f>+J35-H35</f>
        <v>1.1641532182693481E-10</v>
      </c>
      <c r="L35" s="23">
        <f>73824.18+20.64-26.02+88.39-111.56+2.19-2.76+29.92-37.76-D35</f>
        <v>1.4551915228366852E-10</v>
      </c>
    </row>
    <row r="36" spans="3:9" ht="14.25" customHeight="1" thickBot="1">
      <c r="C36" s="12" t="s">
        <v>23</v>
      </c>
      <c r="D36" s="13">
        <v>14322.829999999987</v>
      </c>
      <c r="E36" s="14">
        <v>127602.84</v>
      </c>
      <c r="F36" s="14">
        <v>121316.28</v>
      </c>
      <c r="G36" s="22">
        <v>591123.8</v>
      </c>
      <c r="H36" s="22">
        <f t="shared" si="0"/>
        <v>20609.389999999985</v>
      </c>
      <c r="I36" s="47"/>
    </row>
    <row r="37" spans="3:9" ht="13.5" customHeight="1" thickBot="1">
      <c r="C37" s="19" t="s">
        <v>24</v>
      </c>
      <c r="D37" s="24">
        <v>3836.2600000000293</v>
      </c>
      <c r="E37" s="14"/>
      <c r="F37" s="14">
        <v>737.46</v>
      </c>
      <c r="G37" s="22"/>
      <c r="H37" s="22">
        <f t="shared" si="0"/>
        <v>3098.8000000000293</v>
      </c>
      <c r="I37" s="25"/>
    </row>
    <row r="38" spans="3:9" ht="12.75" customHeight="1" thickBot="1">
      <c r="C38" s="12" t="s">
        <v>25</v>
      </c>
      <c r="D38" s="13">
        <v>10709.640000000014</v>
      </c>
      <c r="E38" s="14">
        <v>79993.24</v>
      </c>
      <c r="F38" s="14">
        <v>77499.63</v>
      </c>
      <c r="G38" s="22">
        <f>+E38</f>
        <v>79993.24</v>
      </c>
      <c r="H38" s="22">
        <f t="shared" si="0"/>
        <v>13203.250000000015</v>
      </c>
      <c r="I38" s="25" t="s">
        <v>26</v>
      </c>
    </row>
    <row r="39" spans="3:11" ht="26.25" customHeight="1" thickBot="1">
      <c r="C39" s="12" t="s">
        <v>27</v>
      </c>
      <c r="D39" s="13">
        <v>15774.119999999995</v>
      </c>
      <c r="E39" s="14">
        <f>106307.15+32535.21</f>
        <v>138842.36</v>
      </c>
      <c r="F39" s="14">
        <f>38983.15+91907.14+1137.21</f>
        <v>132027.5</v>
      </c>
      <c r="G39" s="22">
        <v>116197.59</v>
      </c>
      <c r="H39" s="22">
        <f t="shared" si="0"/>
        <v>22588.97999999998</v>
      </c>
      <c r="I39" s="26" t="s">
        <v>28</v>
      </c>
      <c r="J39" s="2">
        <f>11310.57+4463.55</f>
        <v>15774.119999999999</v>
      </c>
      <c r="K39" s="2">
        <f>14400.01+4862.63+3326.34</f>
        <v>22588.98</v>
      </c>
    </row>
    <row r="40" spans="3:9" ht="32.25" customHeight="1" thickBot="1">
      <c r="C40" s="12" t="s">
        <v>29</v>
      </c>
      <c r="D40" s="13">
        <v>878.9800000000005</v>
      </c>
      <c r="E40" s="16">
        <v>7733.68</v>
      </c>
      <c r="F40" s="16">
        <v>7354.72</v>
      </c>
      <c r="G40" s="22">
        <f>+E40</f>
        <v>7733.68</v>
      </c>
      <c r="H40" s="22">
        <f t="shared" si="0"/>
        <v>1257.9399999999996</v>
      </c>
      <c r="I40" s="26" t="s">
        <v>30</v>
      </c>
    </row>
    <row r="41" spans="3:10" ht="13.5" customHeight="1" thickBot="1">
      <c r="C41" s="19" t="s">
        <v>31</v>
      </c>
      <c r="D41" s="13">
        <v>11214.419999999998</v>
      </c>
      <c r="E41" s="16">
        <f>86738.43-232.89</f>
        <v>86505.54</v>
      </c>
      <c r="F41" s="16">
        <v>81799.26</v>
      </c>
      <c r="G41" s="22">
        <f>+E41</f>
        <v>86505.54</v>
      </c>
      <c r="H41" s="22">
        <f t="shared" si="0"/>
        <v>15920.699999999997</v>
      </c>
      <c r="I41" s="25"/>
      <c r="J41" s="15">
        <f>16153.59-232.89</f>
        <v>15920.7</v>
      </c>
    </row>
    <row r="42" spans="3:11" ht="13.5" customHeight="1" thickBot="1">
      <c r="C42" s="19" t="s">
        <v>32</v>
      </c>
      <c r="D42" s="13">
        <v>1659.37</v>
      </c>
      <c r="E42" s="16">
        <f>39612.38+1482.36+19150.85+733.92</f>
        <v>60979.509999999995</v>
      </c>
      <c r="F42" s="16">
        <f>34074.03+16401.29</f>
        <v>50475.32</v>
      </c>
      <c r="G42" s="22">
        <f>+E42</f>
        <v>60979.509999999995</v>
      </c>
      <c r="H42" s="22">
        <f t="shared" si="0"/>
        <v>12163.559999999998</v>
      </c>
      <c r="I42" s="25"/>
      <c r="J42" s="2">
        <f>1109.81+549.56</f>
        <v>1659.37</v>
      </c>
      <c r="K42" s="2">
        <f>4033.04+8130.52</f>
        <v>12163.560000000001</v>
      </c>
    </row>
    <row r="43" spans="3:9" ht="13.5" customHeight="1" thickBot="1">
      <c r="C43" s="12" t="s">
        <v>33</v>
      </c>
      <c r="D43" s="27">
        <v>7008.519999999982</v>
      </c>
      <c r="E43" s="16">
        <v>61868</v>
      </c>
      <c r="F43" s="16">
        <v>58832.54</v>
      </c>
      <c r="G43" s="22">
        <f>+E43</f>
        <v>61868</v>
      </c>
      <c r="H43" s="22">
        <f t="shared" si="0"/>
        <v>10043.979999999989</v>
      </c>
      <c r="I43" s="26" t="s">
        <v>34</v>
      </c>
    </row>
    <row r="44" spans="3:9" s="29" customFormat="1" ht="13.5" customHeight="1" thickBot="1">
      <c r="C44" s="12" t="s">
        <v>18</v>
      </c>
      <c r="D44" s="17">
        <f>SUM(D35:D43)</f>
        <v>139191.35999999987</v>
      </c>
      <c r="E44" s="17">
        <f>SUM(E35:E43)</f>
        <v>1245580.28</v>
      </c>
      <c r="F44" s="17">
        <f>SUM(F35:F43)</f>
        <v>1175131.9</v>
      </c>
      <c r="G44" s="17">
        <f>SUM(G35:G43)</f>
        <v>1686456.4700000002</v>
      </c>
      <c r="H44" s="17">
        <f>SUM(H35:H43)</f>
        <v>209639.73999999987</v>
      </c>
      <c r="I44" s="28"/>
    </row>
    <row r="45" spans="3:9" ht="13.5" customHeight="1" thickBot="1">
      <c r="C45" s="48" t="s">
        <v>35</v>
      </c>
      <c r="D45" s="48"/>
      <c r="E45" s="48"/>
      <c r="F45" s="48"/>
      <c r="G45" s="48"/>
      <c r="H45" s="48"/>
      <c r="I45" s="48"/>
    </row>
    <row r="46" spans="3:9" ht="26.25" customHeight="1" thickBot="1">
      <c r="C46" s="30" t="s">
        <v>36</v>
      </c>
      <c r="D46" s="49" t="s">
        <v>37</v>
      </c>
      <c r="E46" s="50"/>
      <c r="F46" s="50"/>
      <c r="G46" s="50"/>
      <c r="H46" s="51"/>
      <c r="I46" s="31" t="s">
        <v>38</v>
      </c>
    </row>
    <row r="47" spans="3:9" ht="39.75" customHeight="1" thickBot="1">
      <c r="C47" s="30" t="s">
        <v>39</v>
      </c>
      <c r="D47" s="52" t="s">
        <v>40</v>
      </c>
      <c r="E47" s="53"/>
      <c r="F47" s="53"/>
      <c r="G47" s="53"/>
      <c r="H47" s="54"/>
      <c r="I47" s="32" t="s">
        <v>41</v>
      </c>
    </row>
    <row r="48" spans="3:8" ht="18.75" customHeight="1">
      <c r="C48" s="33" t="s">
        <v>42</v>
      </c>
      <c r="D48" s="33"/>
      <c r="E48" s="33"/>
      <c r="F48" s="33"/>
      <c r="G48" s="33"/>
      <c r="H48" s="34">
        <f>+H32+H44</f>
        <v>535060.6099999999</v>
      </c>
    </row>
    <row r="49" spans="3:4" ht="16.5" customHeight="1" hidden="1">
      <c r="C49" s="36" t="s">
        <v>43</v>
      </c>
      <c r="D49" s="36"/>
    </row>
    <row r="50" ht="12.75" customHeight="1">
      <c r="C50" s="37" t="s">
        <v>44</v>
      </c>
    </row>
    <row r="51" ht="12.75" customHeight="1"/>
    <row r="52" spans="4:6" ht="12.75">
      <c r="D52" s="38"/>
      <c r="E52" s="38"/>
      <c r="F52" s="38"/>
    </row>
  </sheetData>
  <sheetProtection/>
  <mergeCells count="11">
    <mergeCell ref="I27:I31"/>
    <mergeCell ref="C33:I33"/>
    <mergeCell ref="I35:I36"/>
    <mergeCell ref="C45:I45"/>
    <mergeCell ref="D46:H46"/>
    <mergeCell ref="D47:H47"/>
    <mergeCell ref="C21:I21"/>
    <mergeCell ref="C22:I22"/>
    <mergeCell ref="C23:I23"/>
    <mergeCell ref="C24:I24"/>
    <mergeCell ref="C26:I26"/>
  </mergeCells>
  <printOptions/>
  <pageMargins left="0.5905511811023623" right="0" top="0" bottom="0" header="0.5118110236220472" footer="0.5118110236220472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I29"/>
  <sheetViews>
    <sheetView tabSelected="1" zoomScaleSheetLayoutView="120" zoomScalePageLayoutView="0" workbookViewId="0" topLeftCell="A16">
      <selection activeCell="E29" sqref="E29"/>
    </sheetView>
  </sheetViews>
  <sheetFormatPr defaultColWidth="9.00390625" defaultRowHeight="12.75"/>
  <cols>
    <col min="1" max="1" width="4.625" style="39" customWidth="1"/>
    <col min="2" max="2" width="12.375" style="39" customWidth="1"/>
    <col min="3" max="3" width="13.25390625" style="39" hidden="1" customWidth="1"/>
    <col min="4" max="4" width="12.125" style="39" customWidth="1"/>
    <col min="5" max="5" width="13.625" style="39" customWidth="1"/>
    <col min="6" max="6" width="13.25390625" style="39" customWidth="1"/>
    <col min="7" max="7" width="14.25390625" style="39" customWidth="1"/>
    <col min="8" max="8" width="15.125" style="39" customWidth="1"/>
    <col min="9" max="9" width="14.25390625" style="39" customWidth="1"/>
    <col min="10" max="16384" width="9.125" style="39" customWidth="1"/>
  </cols>
  <sheetData>
    <row r="13" spans="1:9" ht="15">
      <c r="A13" s="63" t="s">
        <v>45</v>
      </c>
      <c r="B13" s="63"/>
      <c r="C13" s="63"/>
      <c r="D13" s="63"/>
      <c r="E13" s="63"/>
      <c r="F13" s="63"/>
      <c r="G13" s="63"/>
      <c r="H13" s="63"/>
      <c r="I13" s="63"/>
    </row>
    <row r="14" spans="1:9" ht="15">
      <c r="A14" s="63" t="s">
        <v>46</v>
      </c>
      <c r="B14" s="63"/>
      <c r="C14" s="63"/>
      <c r="D14" s="63"/>
      <c r="E14" s="63"/>
      <c r="F14" s="63"/>
      <c r="G14" s="63"/>
      <c r="H14" s="63"/>
      <c r="I14" s="63"/>
    </row>
    <row r="15" spans="1:9" ht="15">
      <c r="A15" s="63" t="s">
        <v>47</v>
      </c>
      <c r="B15" s="63"/>
      <c r="C15" s="63"/>
      <c r="D15" s="63"/>
      <c r="E15" s="63"/>
      <c r="F15" s="63"/>
      <c r="G15" s="63"/>
      <c r="H15" s="63"/>
      <c r="I15" s="63"/>
    </row>
    <row r="16" spans="1:9" ht="60">
      <c r="A16" s="40" t="s">
        <v>48</v>
      </c>
      <c r="B16" s="40" t="s">
        <v>49</v>
      </c>
      <c r="C16" s="40" t="s">
        <v>50</v>
      </c>
      <c r="D16" s="40" t="s">
        <v>51</v>
      </c>
      <c r="E16" s="40" t="s">
        <v>52</v>
      </c>
      <c r="F16" s="41" t="s">
        <v>53</v>
      </c>
      <c r="G16" s="41" t="s">
        <v>54</v>
      </c>
      <c r="H16" s="40" t="s">
        <v>55</v>
      </c>
      <c r="I16" s="40" t="s">
        <v>56</v>
      </c>
    </row>
    <row r="17" spans="1:9" ht="15">
      <c r="A17" s="42" t="s">
        <v>57</v>
      </c>
      <c r="B17" s="43">
        <v>-265.737</v>
      </c>
      <c r="C17" s="43"/>
      <c r="D17" s="43">
        <v>127.60284</v>
      </c>
      <c r="E17" s="43">
        <v>121.31628</v>
      </c>
      <c r="F17" s="43">
        <f>9.92+51.93619</f>
        <v>61.856190000000005</v>
      </c>
      <c r="G17" s="43">
        <v>591.1238</v>
      </c>
      <c r="H17" s="43">
        <v>20.60939</v>
      </c>
      <c r="I17" s="43">
        <f>B17+D17+F17-G17</f>
        <v>-667.4017699999999</v>
      </c>
    </row>
    <row r="19" ht="15">
      <c r="A19" s="39" t="s">
        <v>58</v>
      </c>
    </row>
    <row r="20" ht="15">
      <c r="A20" s="39" t="s">
        <v>59</v>
      </c>
    </row>
    <row r="21" ht="15">
      <c r="A21" s="39" t="s">
        <v>60</v>
      </c>
    </row>
    <row r="22" ht="15">
      <c r="A22" s="39" t="s">
        <v>61</v>
      </c>
    </row>
    <row r="23" ht="15">
      <c r="A23" s="39" t="s">
        <v>62</v>
      </c>
    </row>
    <row r="24" ht="15">
      <c r="A24" s="39" t="s">
        <v>63</v>
      </c>
    </row>
    <row r="25" ht="15">
      <c r="A25" s="39" t="s">
        <v>64</v>
      </c>
    </row>
    <row r="26" ht="15">
      <c r="A26" s="39" t="s">
        <v>65</v>
      </c>
    </row>
    <row r="27" ht="15">
      <c r="A27" s="39" t="s">
        <v>66</v>
      </c>
    </row>
    <row r="28" ht="15">
      <c r="A28" s="44" t="s">
        <v>67</v>
      </c>
    </row>
    <row r="29" ht="15">
      <c r="A29" s="39" t="s">
        <v>68</v>
      </c>
    </row>
  </sheetData>
  <sheetProtection/>
  <mergeCells count="3">
    <mergeCell ref="A13:I13"/>
    <mergeCell ref="A14:I14"/>
    <mergeCell ref="A15:I1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Uyt</dc:creator>
  <cp:keywords/>
  <dc:description/>
  <cp:lastModifiedBy>Uyt</cp:lastModifiedBy>
  <dcterms:created xsi:type="dcterms:W3CDTF">2017-04-23T19:41:10Z</dcterms:created>
  <dcterms:modified xsi:type="dcterms:W3CDTF">2017-04-24T18:49:05Z</dcterms:modified>
  <cp:category/>
  <cp:version/>
  <cp:contentType/>
  <cp:contentStatus/>
</cp:coreProperties>
</file>