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<sst xmlns="http://schemas.openxmlformats.org/spreadsheetml/2006/main" count="68" uniqueCount="61">
  <si>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</si>
  <si>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</si>
  <si>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</si>
  <si>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15/1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</si>
  <si>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</si>
  <si>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</si>
  <si>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</si>
  <si>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</si>
  <si>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</si>
  <si>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</si>
  <si>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</si>
  <si>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</si>
  <si>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</si>
  <si>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</si>
  <si>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</si>
  <si>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</si>
  <si>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</si>
  <si>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</si>
  <si>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</si>
  <si>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01.01.2017г. (руб.)</t>
  </si>
  <si>
    <t>Наименование подрядчика</t>
  </si>
  <si>
    <t>Упр. и сод.общего им-ва</t>
  </si>
  <si>
    <t>ООО "Уют-Сервис", договор управления № Н/2008-22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</si>
  <si>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</si>
  <si>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</si>
  <si>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</si>
  <si>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</si>
  <si>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</si>
  <si>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</si>
  <si>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</si>
  <si>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</si>
  <si>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</si>
  <si>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</si>
  <si>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</si>
  <si>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</si>
  <si>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</si>
  <si>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</si>
  <si>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4320,00 руб., ПАО "Вымпелком" 3150.00 руб., ООО "Перспектива"5600.00руб.</t>
  </si>
  <si>
    <t>ЦИТ "Домашние сети",                    ПАО "Вымпелком",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</si>
  <si>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</si>
  <si>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</si>
  <si>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</si>
  <si>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</si>
  <si>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</si>
  <si>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15/1 по ул. Молодцова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</si>
  <si>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</si>
  <si>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</si>
  <si>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</si>
  <si>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</si>
  <si>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</si>
  <si>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</si>
  <si>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</si>
  <si>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</si>
  <si>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</si>
  <si>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</si>
  <si>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</t>
    </r>
    <r>
      <rPr>
        <b/>
        <sz val="11"/>
        <color indexed="8"/>
        <rFont val="Calibri"/>
        <family val="2"/>
      </rPr>
      <t xml:space="preserve">,70 </t>
    </r>
    <r>
      <rPr>
        <sz val="10"/>
        <rFont val="Arial Cyr"/>
        <family val="0"/>
      </rPr>
      <t>тыс.рублей, в том числе:</t>
    </r>
  </si>
  <si>
    <t>смена стекол - 0,24 т.р.</t>
  </si>
  <si>
    <t>работы по электрике - 0,09 т.р.</t>
  </si>
  <si>
    <t>аварийное обслуживание - 7,24 т.р.</t>
  </si>
  <si>
    <t>мусорная камера, замена соединений - 0.15 т.р.</t>
  </si>
  <si>
    <t>прочее - 0,98т.р.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</si>
</sst>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zoomScalePageLayoutView="0" workbookViewId="0" topLeftCell="D38">
      <selection activeCell="G54" sqref="G5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00390625" style="32" customWidth="1"/>
    <col min="4" max="4" width="13.25390625" style="32" customWidth="1"/>
    <col min="5" max="5" width="11.875" style="32" customWidth="1"/>
    <col min="6" max="6" width="13.25390625" style="32" customWidth="1"/>
    <col min="7" max="7" width="11.875" style="32" customWidth="1"/>
    <col min="8" max="8" width="12.875" style="32" customWidth="1"/>
    <col min="9" max="9" width="23.625" style="32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49" t="s">
        <v>1</v>
      </c>
      <c r="D20" s="49"/>
      <c r="E20" s="49"/>
      <c r="F20" s="49"/>
      <c r="G20" s="49"/>
      <c r="H20" s="49"/>
      <c r="I20" s="49"/>
    </row>
    <row r="21" spans="3:9" ht="12.75">
      <c r="C21" s="50" t="s">
        <v>2</v>
      </c>
      <c r="D21" s="50"/>
      <c r="E21" s="50"/>
      <c r="F21" s="50"/>
      <c r="G21" s="50"/>
      <c r="H21" s="50"/>
      <c r="I21" s="50"/>
    </row>
    <row r="22" spans="3:9" ht="12.75">
      <c r="C22" s="50" t="s">
        <v>3</v>
      </c>
      <c r="D22" s="50"/>
      <c r="E22" s="50"/>
      <c r="F22" s="50"/>
      <c r="G22" s="50"/>
      <c r="H22" s="50"/>
      <c r="I22" s="50"/>
    </row>
    <row r="23" spans="3:9" ht="6" customHeight="1" thickBot="1">
      <c r="C23" s="51"/>
      <c r="D23" s="51"/>
      <c r="E23" s="51"/>
      <c r="F23" s="51"/>
      <c r="G23" s="51"/>
      <c r="H23" s="51"/>
      <c r="I23" s="51"/>
    </row>
    <row r="24" spans="3:9" ht="57.7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5</v>
      </c>
      <c r="I24" s="10" t="s">
        <v>9</v>
      </c>
    </row>
    <row r="25" spans="3:9" ht="13.5" customHeight="1" thickBot="1">
      <c r="C25" s="52" t="s">
        <v>10</v>
      </c>
      <c r="D25" s="42"/>
      <c r="E25" s="42"/>
      <c r="F25" s="42"/>
      <c r="G25" s="42"/>
      <c r="H25" s="42"/>
      <c r="I25" s="53"/>
    </row>
    <row r="26" spans="3:11" ht="13.5" customHeight="1" thickBot="1">
      <c r="C26" s="12" t="s">
        <v>11</v>
      </c>
      <c r="D26" s="13">
        <v>201442.1399999999</v>
      </c>
      <c r="E26" s="14">
        <v>1582207.57</v>
      </c>
      <c r="F26" s="14">
        <f>28684.84+1517726.42</f>
        <v>1546411.26</v>
      </c>
      <c r="G26" s="14">
        <v>1589524.91</v>
      </c>
      <c r="H26" s="14">
        <f>+D26+E26-F26</f>
        <v>237238.44999999995</v>
      </c>
      <c r="I26" s="54" t="s">
        <v>12</v>
      </c>
      <c r="K26" s="15">
        <f>39634.8+197603.65</f>
        <v>237238.45</v>
      </c>
    </row>
    <row r="27" spans="3:11" ht="13.5" customHeight="1" thickBot="1">
      <c r="C27" s="12" t="s">
        <v>13</v>
      </c>
      <c r="D27" s="13">
        <v>87195.25</v>
      </c>
      <c r="E27" s="16">
        <f>741185.5-42265.53</f>
        <v>698919.97</v>
      </c>
      <c r="F27" s="16">
        <f>568659.1+11960.61</f>
        <v>580619.71</v>
      </c>
      <c r="G27" s="14">
        <v>627166.75</v>
      </c>
      <c r="H27" s="14">
        <f>+D27+E27-F27</f>
        <v>205495.51</v>
      </c>
      <c r="I27" s="55"/>
      <c r="K27" s="15">
        <f>185170.05-10468.11+30793.57</f>
        <v>205495.51</v>
      </c>
    </row>
    <row r="28" spans="3:11" ht="13.5" customHeight="1" thickBot="1">
      <c r="C28" s="12" t="s">
        <v>14</v>
      </c>
      <c r="D28" s="13">
        <v>47306.51999999996</v>
      </c>
      <c r="E28" s="16">
        <f>449459.14-42367.95</f>
        <v>407091.19</v>
      </c>
      <c r="F28" s="16">
        <f>2384.29+376287.89+1.19</f>
        <v>378673.37</v>
      </c>
      <c r="G28" s="14">
        <v>466968.98</v>
      </c>
      <c r="H28" s="14">
        <f>+D28+E28-F28</f>
        <v>75724.33999999997</v>
      </c>
      <c r="I28" s="55"/>
      <c r="K28" s="2">
        <f>6987.71+81161.17-12425.13+0.59</f>
        <v>75724.34</v>
      </c>
    </row>
    <row r="29" spans="3:11" ht="13.5" customHeight="1" thickBot="1">
      <c r="C29" s="12" t="s">
        <v>15</v>
      </c>
      <c r="D29" s="13">
        <v>27636.00999999998</v>
      </c>
      <c r="E29" s="16">
        <f>157727.95-14746.6+102197.57+7383.87</f>
        <v>252562.79</v>
      </c>
      <c r="F29" s="16">
        <f>836.19+132201.08+1382.95+78651.67</f>
        <v>213071.89</v>
      </c>
      <c r="G29" s="14">
        <v>247928.26</v>
      </c>
      <c r="H29" s="14">
        <f>+D29+E29-F29</f>
        <v>67126.90999999997</v>
      </c>
      <c r="I29" s="55"/>
      <c r="K29" s="2">
        <f>2376.49+28525.48-4359.92+3435.35-7.67+38582.14-1424.96</f>
        <v>67126.90999999999</v>
      </c>
    </row>
    <row r="30" spans="3:11" ht="13.5" customHeight="1" thickBot="1">
      <c r="C30" s="12" t="s">
        <v>16</v>
      </c>
      <c r="D30" s="13">
        <v>2943.240000000016</v>
      </c>
      <c r="E30" s="16">
        <f>12249.57+12872.92</f>
        <v>25122.489999999998</v>
      </c>
      <c r="F30" s="16">
        <f>3.88+0.57+11879.4+12939.42+128.94</f>
        <v>24952.21</v>
      </c>
      <c r="G30" s="14">
        <f>74382.31+10381.02</f>
        <v>84763.33</v>
      </c>
      <c r="H30" s="14">
        <f>+D30+E30-F30</f>
        <v>3113.520000000015</v>
      </c>
      <c r="I30" s="56"/>
      <c r="K30" s="2">
        <f>1.91+0.27+1336.25-2.32+1916.35-109.88+136.25-165.31</f>
        <v>3113.52</v>
      </c>
    </row>
    <row r="31" spans="3:9" ht="13.5" customHeight="1" thickBot="1">
      <c r="C31" s="12" t="s">
        <v>17</v>
      </c>
      <c r="D31" s="17">
        <f>SUM(D26:D30)</f>
        <v>366523.1599999998</v>
      </c>
      <c r="E31" s="17">
        <f>SUM(E26:E30)</f>
        <v>2965904.0100000002</v>
      </c>
      <c r="F31" s="17">
        <f>SUM(F26:F30)</f>
        <v>2743728.44</v>
      </c>
      <c r="G31" s="17">
        <f>SUM(G26:G30)</f>
        <v>3016352.2300000004</v>
      </c>
      <c r="H31" s="17">
        <f>SUM(H26:H30)</f>
        <v>588698.73</v>
      </c>
      <c r="I31" s="12"/>
    </row>
    <row r="32" spans="3:9" ht="13.5" customHeight="1" thickBot="1">
      <c r="C32" s="42" t="s">
        <v>18</v>
      </c>
      <c r="D32" s="42"/>
      <c r="E32" s="42"/>
      <c r="F32" s="42"/>
      <c r="G32" s="42"/>
      <c r="H32" s="42"/>
      <c r="I32" s="42"/>
    </row>
    <row r="33" spans="3:9" ht="51" customHeight="1" thickBot="1">
      <c r="C33" s="18" t="s">
        <v>4</v>
      </c>
      <c r="D33" s="10" t="s">
        <v>19</v>
      </c>
      <c r="E33" s="11" t="s">
        <v>6</v>
      </c>
      <c r="F33" s="11" t="s">
        <v>7</v>
      </c>
      <c r="G33" s="11" t="s">
        <v>8</v>
      </c>
      <c r="H33" s="11" t="s">
        <v>19</v>
      </c>
      <c r="I33" s="19" t="s">
        <v>20</v>
      </c>
    </row>
    <row r="34" spans="3:11" ht="25.5" customHeight="1" thickBot="1">
      <c r="C34" s="9" t="s">
        <v>21</v>
      </c>
      <c r="D34" s="20">
        <v>118787.34000000008</v>
      </c>
      <c r="E34" s="21">
        <f>1134261.12+6873.21+27800.01+1821.18+15596.39</f>
        <v>1186351.91</v>
      </c>
      <c r="F34" s="21">
        <f>1124327.02+6009.08+24318.57+1638.14+13962.58+2.65+24.99</f>
        <v>1170283.03</v>
      </c>
      <c r="G34" s="21">
        <f>+E34</f>
        <v>1186351.91</v>
      </c>
      <c r="H34" s="21">
        <f>+D34+E34-F34</f>
        <v>134856.21999999997</v>
      </c>
      <c r="I34" s="43" t="s">
        <v>22</v>
      </c>
      <c r="J34" s="22">
        <f>119032.54-440.23+31.08-5.03+129.54-20.98+6.63-0.83+62.42-7.8-D34</f>
        <v>0</v>
      </c>
      <c r="K34" s="22">
        <f>128795.06-268.65+890.18+3590+184.82-1.78+1633.81+3.98-0.83+37.43-7.8-H34</f>
        <v>0</v>
      </c>
    </row>
    <row r="35" spans="3:10" ht="14.25" customHeight="1" thickBot="1">
      <c r="C35" s="12" t="s">
        <v>23</v>
      </c>
      <c r="D35" s="13">
        <v>23260.059999999998</v>
      </c>
      <c r="E35" s="14">
        <v>226423.52</v>
      </c>
      <c r="F35" s="14">
        <v>224052.28</v>
      </c>
      <c r="G35" s="21">
        <v>8700.63</v>
      </c>
      <c r="H35" s="21">
        <f aca="true" t="shared" si="0" ref="H35:H42">+D35+E35-F35</f>
        <v>25631.29999999999</v>
      </c>
      <c r="I35" s="44"/>
      <c r="J35" s="22">
        <f>25685.39-54.09</f>
        <v>25631.3</v>
      </c>
    </row>
    <row r="36" spans="3:9" ht="13.5" customHeight="1" thickBot="1">
      <c r="C36" s="18" t="s">
        <v>24</v>
      </c>
      <c r="D36" s="23">
        <v>5043.060000000012</v>
      </c>
      <c r="E36" s="14"/>
      <c r="F36" s="14">
        <v>1355.59</v>
      </c>
      <c r="G36" s="21"/>
      <c r="H36" s="21">
        <f t="shared" si="0"/>
        <v>3687.470000000012</v>
      </c>
      <c r="I36" s="24"/>
    </row>
    <row r="37" spans="3:10" ht="12.75" customHeight="1" thickBot="1">
      <c r="C37" s="12" t="s">
        <v>25</v>
      </c>
      <c r="D37" s="13">
        <v>16544.900000000023</v>
      </c>
      <c r="E37" s="14">
        <v>140479.76</v>
      </c>
      <c r="F37" s="14">
        <v>141042.92</v>
      </c>
      <c r="G37" s="21">
        <f>+E37</f>
        <v>140479.76</v>
      </c>
      <c r="H37" s="21">
        <f t="shared" si="0"/>
        <v>15981.74000000002</v>
      </c>
      <c r="I37" s="25" t="s">
        <v>26</v>
      </c>
      <c r="J37" s="2">
        <f>16012.73-30.99</f>
        <v>15981.74</v>
      </c>
    </row>
    <row r="38" spans="3:11" ht="27" customHeight="1" thickBot="1">
      <c r="C38" s="12" t="s">
        <v>27</v>
      </c>
      <c r="D38" s="13">
        <v>25305.219999999972</v>
      </c>
      <c r="E38" s="14">
        <f>57731.91+188634.77</f>
        <v>246366.68</v>
      </c>
      <c r="F38" s="14">
        <f>1672.92+71903.8+170206.3</f>
        <v>243783.02</v>
      </c>
      <c r="G38" s="21">
        <v>208675.43</v>
      </c>
      <c r="H38" s="21">
        <f t="shared" si="0"/>
        <v>27888.879999999976</v>
      </c>
      <c r="I38" s="26" t="s">
        <v>28</v>
      </c>
      <c r="J38" s="2">
        <f>4285.98+21113.1-93.86</f>
        <v>25305.219999999998</v>
      </c>
      <c r="K38" s="2">
        <f>2613.06+6847.35+18487.33-58.86</f>
        <v>27888.88</v>
      </c>
    </row>
    <row r="39" spans="3:10" ht="27.75" customHeight="1" thickBot="1">
      <c r="C39" s="12" t="s">
        <v>29</v>
      </c>
      <c r="D39" s="13">
        <v>1339.6900000000005</v>
      </c>
      <c r="E39" s="16">
        <v>13080.52</v>
      </c>
      <c r="F39" s="16">
        <v>12939.71</v>
      </c>
      <c r="G39" s="21">
        <f>+E39</f>
        <v>13080.52</v>
      </c>
      <c r="H39" s="21">
        <f t="shared" si="0"/>
        <v>1480.5000000000018</v>
      </c>
      <c r="I39" s="26" t="s">
        <v>30</v>
      </c>
      <c r="J39" s="2">
        <f>1483.63-3.13</f>
        <v>1480.5</v>
      </c>
    </row>
    <row r="40" spans="3:9" ht="13.5" customHeight="1" thickBot="1">
      <c r="C40" s="18" t="s">
        <v>31</v>
      </c>
      <c r="D40" s="13">
        <v>16942.389999999956</v>
      </c>
      <c r="E40" s="16">
        <v>146549.31</v>
      </c>
      <c r="F40" s="16">
        <v>138197.24</v>
      </c>
      <c r="G40" s="21">
        <f>+E40</f>
        <v>146549.31</v>
      </c>
      <c r="H40" s="21">
        <f t="shared" si="0"/>
        <v>25294.459999999963</v>
      </c>
      <c r="I40" s="25"/>
    </row>
    <row r="41" spans="3:11" ht="13.5" customHeight="1" thickBot="1">
      <c r="C41" s="18" t="s">
        <v>32</v>
      </c>
      <c r="D41" s="13">
        <v>430.57</v>
      </c>
      <c r="E41" s="16">
        <f>7957.04+7549.44</f>
        <v>15506.48</v>
      </c>
      <c r="F41" s="16">
        <f>6238.81+5510.78</f>
        <v>11749.59</v>
      </c>
      <c r="G41" s="21">
        <f>+E41</f>
        <v>15506.48</v>
      </c>
      <c r="H41" s="21">
        <f t="shared" si="0"/>
        <v>4187.459999999999</v>
      </c>
      <c r="I41" s="25"/>
      <c r="J41" s="2">
        <f>247.06+183.51</f>
        <v>430.57</v>
      </c>
      <c r="K41" s="2">
        <f>2693.32+1494.14</f>
        <v>4187.46</v>
      </c>
    </row>
    <row r="42" spans="3:10" ht="13.5" customHeight="1" thickBot="1">
      <c r="C42" s="12" t="s">
        <v>33</v>
      </c>
      <c r="D42" s="13">
        <v>3805.3700000000026</v>
      </c>
      <c r="E42" s="16">
        <v>36880.88</v>
      </c>
      <c r="F42" s="16">
        <v>36510.26</v>
      </c>
      <c r="G42" s="21">
        <f>+E42</f>
        <v>36880.88</v>
      </c>
      <c r="H42" s="21">
        <f t="shared" si="0"/>
        <v>4175.989999999998</v>
      </c>
      <c r="I42" s="26" t="s">
        <v>34</v>
      </c>
      <c r="J42" s="2">
        <f>4184.78-8.79</f>
        <v>4175.99</v>
      </c>
    </row>
    <row r="43" spans="3:9" s="27" customFormat="1" ht="13.5" customHeight="1" thickBot="1">
      <c r="C43" s="12" t="s">
        <v>17</v>
      </c>
      <c r="D43" s="17">
        <f>SUM(D34:D42)</f>
        <v>211458.60000000003</v>
      </c>
      <c r="E43" s="17">
        <f>SUM(E34:E42)</f>
        <v>2011639.0599999998</v>
      </c>
      <c r="F43" s="17">
        <f>SUM(F34:F42)</f>
        <v>1979913.6400000001</v>
      </c>
      <c r="G43" s="17">
        <f>SUM(G34:G42)</f>
        <v>1756224.9199999997</v>
      </c>
      <c r="H43" s="17">
        <f>SUM(H34:H42)</f>
        <v>243184.0199999999</v>
      </c>
      <c r="I43" s="24"/>
    </row>
    <row r="44" spans="3:9" ht="13.5" customHeight="1" thickBot="1">
      <c r="C44" s="45" t="s">
        <v>35</v>
      </c>
      <c r="D44" s="45"/>
      <c r="E44" s="45"/>
      <c r="F44" s="45"/>
      <c r="G44" s="45"/>
      <c r="H44" s="45"/>
      <c r="I44" s="45"/>
    </row>
    <row r="45" spans="3:9" ht="36.75" customHeight="1" thickBot="1">
      <c r="C45" s="28" t="s">
        <v>36</v>
      </c>
      <c r="D45" s="46" t="s">
        <v>37</v>
      </c>
      <c r="E45" s="47"/>
      <c r="F45" s="47"/>
      <c r="G45" s="47"/>
      <c r="H45" s="48"/>
      <c r="I45" s="29" t="s">
        <v>38</v>
      </c>
    </row>
    <row r="46" spans="3:8" ht="20.25" customHeight="1">
      <c r="C46" s="30" t="s">
        <v>39</v>
      </c>
      <c r="D46" s="30"/>
      <c r="E46" s="30"/>
      <c r="F46" s="30"/>
      <c r="G46" s="30"/>
      <c r="H46" s="31">
        <f>+H31+H43</f>
        <v>831882.7499999999</v>
      </c>
    </row>
    <row r="47" spans="3:4" ht="15" hidden="1">
      <c r="C47" s="33" t="s">
        <v>40</v>
      </c>
      <c r="D47" s="33"/>
    </row>
    <row r="48" ht="12.75" customHeight="1">
      <c r="C48" s="34" t="s">
        <v>41</v>
      </c>
    </row>
    <row r="49" spans="3:8" ht="12.75">
      <c r="C49" s="2"/>
      <c r="D49" s="2"/>
      <c r="E49" s="2"/>
      <c r="F49" s="2"/>
      <c r="G49" s="2"/>
      <c r="H49" s="2"/>
    </row>
    <row r="50" spans="3:8" ht="15" customHeight="1">
      <c r="C50" s="33"/>
      <c r="D50" s="35"/>
      <c r="E50" s="35"/>
      <c r="F50" s="35"/>
      <c r="G50" s="35"/>
      <c r="H50" s="35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tabSelected="1" zoomScaleSheetLayoutView="120" zoomScalePageLayoutView="0" workbookViewId="0" topLeftCell="A22">
      <selection activeCell="E38" sqref="E38"/>
    </sheetView>
  </sheetViews>
  <sheetFormatPr defaultColWidth="9.00390625" defaultRowHeight="12.75"/>
  <cols>
    <col min="1" max="1" width="4.625" style="36" customWidth="1"/>
    <col min="2" max="2" width="12.375" style="36" customWidth="1"/>
    <col min="3" max="3" width="13.25390625" style="36" hidden="1" customWidth="1"/>
    <col min="4" max="4" width="12.125" style="36" customWidth="1"/>
    <col min="5" max="5" width="13.625" style="36" customWidth="1"/>
    <col min="6" max="6" width="13.25390625" style="36" customWidth="1"/>
    <col min="7" max="7" width="14.25390625" style="36" customWidth="1"/>
    <col min="8" max="8" width="15.125" style="36" customWidth="1"/>
    <col min="9" max="9" width="13.875" style="36" customWidth="1"/>
    <col min="10" max="16384" width="9.125" style="36" customWidth="1"/>
  </cols>
  <sheetData>
    <row r="13" spans="1:9" ht="15">
      <c r="A13" s="57" t="s">
        <v>42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43</v>
      </c>
      <c r="B14" s="57"/>
      <c r="C14" s="57"/>
      <c r="D14" s="57"/>
      <c r="E14" s="57"/>
      <c r="F14" s="57"/>
      <c r="G14" s="57"/>
      <c r="H14" s="57"/>
      <c r="I14" s="57"/>
    </row>
    <row r="15" spans="1:9" ht="15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37" t="s">
        <v>45</v>
      </c>
      <c r="B16" s="37" t="s">
        <v>46</v>
      </c>
      <c r="C16" s="37" t="s">
        <v>47</v>
      </c>
      <c r="D16" s="37" t="s">
        <v>48</v>
      </c>
      <c r="E16" s="37" t="s">
        <v>49</v>
      </c>
      <c r="F16" s="38" t="s">
        <v>50</v>
      </c>
      <c r="G16" s="38" t="s">
        <v>51</v>
      </c>
      <c r="H16" s="37" t="s">
        <v>52</v>
      </c>
      <c r="I16" s="37" t="s">
        <v>53</v>
      </c>
    </row>
    <row r="17" spans="1:9" ht="15">
      <c r="A17" s="39" t="s">
        <v>54</v>
      </c>
      <c r="B17" s="40">
        <v>377.00101</v>
      </c>
      <c r="C17" s="40"/>
      <c r="D17" s="40">
        <v>226.42352</v>
      </c>
      <c r="E17" s="40">
        <v>224.05228</v>
      </c>
      <c r="F17" s="40">
        <v>13.07</v>
      </c>
      <c r="G17" s="40">
        <v>8.70063</v>
      </c>
      <c r="H17" s="40">
        <v>25.6313</v>
      </c>
      <c r="I17" s="40">
        <f>B17+D17+F17-G17</f>
        <v>607.7939</v>
      </c>
    </row>
    <row r="19" ht="15">
      <c r="A19" s="36" t="s">
        <v>55</v>
      </c>
    </row>
    <row r="20" ht="15">
      <c r="A20" s="41" t="s">
        <v>56</v>
      </c>
    </row>
    <row r="21" ht="15">
      <c r="A21" s="41" t="s">
        <v>57</v>
      </c>
    </row>
    <row r="22" ht="15">
      <c r="A22" s="41" t="s">
        <v>58</v>
      </c>
    </row>
    <row r="23" ht="15">
      <c r="A23" s="41" t="s">
        <v>59</v>
      </c>
    </row>
    <row r="24" ht="15">
      <c r="A24" s="41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2017-04-23T19:58:39Z</dcterms:created>
  <dcterms:modified xsi:type="dcterms:W3CDTF">2017-04-24T18:55:00Z</dcterms:modified>
  <cp:category/>
  <cp:version/>
  <cp:contentType/>
  <cp:contentStatus/>
</cp:coreProperties>
</file>