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 " sheetId="2" r:id="rId2"/>
  </sheets>
  <definedNames/>
  <calcPr fullCalcOnLoad="1"/>
</workbook>
</file>

<file path=xl/sharedStrings.xml><?xml version="1.0" encoding="utf-8"?>
<sst xmlns="http://schemas.openxmlformats.org/spreadsheetml/2006/main" count="86" uniqueCount="78">
  <si>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</si>
  <si>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</si>
  <si>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</si>
  <si>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15/2  по ул. Молодцова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</si>
  <si>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</si>
  <si>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</si>
  <si>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</si>
  <si>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</si>
  <si>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</si>
  <si>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</si>
  <si>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</si>
  <si>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</si>
  <si>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</si>
  <si>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</si>
  <si>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</si>
  <si>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</si>
  <si>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</si>
  <si>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</si>
  <si>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</si>
  <si>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</si>
  <si>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</si>
  <si>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</si>
  <si>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Н/2008-23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</si>
  <si>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</si>
  <si>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</si>
  <si>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</si>
  <si>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</si>
  <si>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</si>
  <si>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</si>
  <si>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</si>
  <si>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</si>
  <si>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</si>
  <si>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</si>
  <si>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</si>
  <si>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</si>
  <si>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</si>
  <si>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</si>
  <si>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за размещение интернет оборудования от ЦИТ "Домашние сети" 4320,00 руб., ПАО "Вымпелком" 3150.00 руб., ООО"Перспектива"5600.00руб.</t>
  </si>
  <si>
    <t>ЦИТ "Домашние сети",                    ПАО "Вымпелком",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</si>
  <si>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</si>
  <si>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</si>
  <si>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</si>
  <si>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</si>
  <si>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</si>
  <si>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15/2 по ул. Молодцова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</si>
  <si>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</si>
  <si>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</si>
  <si>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</si>
  <si>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</si>
  <si>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</si>
  <si>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</si>
  <si>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</si>
  <si>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</si>
  <si>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</si>
  <si>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</si>
  <si>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414.97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</si>
  <si>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ЦО - 0,65 т.р.</t>
  </si>
  <si>
    <t>ремонт лифтового оборудования - 79.46т.р.</t>
  </si>
  <si>
    <t>ремонт канализационных лежаков и выпусков до колодца - 300.09т.р.</t>
  </si>
  <si>
    <t>ремонт кровли, изготовление и установка пандуса -4.49 т.р.</t>
  </si>
  <si>
    <t>аварийное обслуживание - 4,12 т.р.</t>
  </si>
  <si>
    <t>работы по электрике - 4,60 т.р.</t>
  </si>
  <si>
    <t>смена стекол  - 1.31 т.р.</t>
  </si>
  <si>
    <t>ремонт систем ХВС. ГВС  - 8.14 т.р.</t>
  </si>
  <si>
    <t>изготовление оконных блоков на чердак - 6.43 т.р.</t>
  </si>
  <si>
    <t>ремонт штукатурки, тех. этаж - 0.82 т.р.</t>
  </si>
  <si>
    <t>ремонт мусоропровода - 0.86 т.р.</t>
  </si>
  <si>
    <t>прочее - 4,00 т.р.</t>
  </si>
  <si>
    <t>2. Отчет  о реализации капитального ремонта жилого фонда ООО "УЮТ-СЕРВИС" за 2016год.</t>
  </si>
  <si>
    <t>Задолженность населения на 01.01.2016г.</t>
  </si>
  <si>
    <t>Начислено за 2016г.</t>
  </si>
  <si>
    <t>Оплачено населением за 2016г.</t>
  </si>
  <si>
    <t>Доля МО Сертолово</t>
  </si>
  <si>
    <t>Задолженность населения на 01.01.2017г.</t>
  </si>
  <si>
    <t>Остаток средств на лицевом счете на 01.01.2016г.</t>
  </si>
  <si>
    <t>Начислено населению за 2016г.</t>
  </si>
  <si>
    <t xml:space="preserve">Израсходовано </t>
  </si>
  <si>
    <t>Остаток средств на лицевом счете на 01.01.2017г.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</si>
</sst>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4" fillId="0" borderId="0" xfId="52">
      <alignment/>
      <protection/>
    </xf>
    <xf numFmtId="0" fontId="34" fillId="0" borderId="16" xfId="52" applyBorder="1" applyAlignment="1">
      <alignment horizontal="center" vertical="center" wrapText="1"/>
      <protection/>
    </xf>
    <xf numFmtId="0" fontId="34" fillId="0" borderId="16" xfId="52" applyFont="1" applyBorder="1" applyAlignment="1">
      <alignment horizontal="center" vertical="center" wrapText="1"/>
      <protection/>
    </xf>
    <xf numFmtId="0" fontId="42" fillId="0" borderId="16" xfId="52" applyFont="1" applyBorder="1" applyAlignment="1">
      <alignment horizontal="center" vertical="center"/>
      <protection/>
    </xf>
    <xf numFmtId="2" fontId="42" fillId="0" borderId="16" xfId="52" applyNumberFormat="1" applyFont="1" applyFill="1" applyBorder="1" applyAlignment="1">
      <alignment horizontal="center" vertical="center"/>
      <protection/>
    </xf>
    <xf numFmtId="0" fontId="34" fillId="0" borderId="0" xfId="52" applyFill="1">
      <alignment/>
      <protection/>
    </xf>
    <xf numFmtId="0" fontId="51" fillId="0" borderId="17" xfId="52" applyFont="1" applyBorder="1">
      <alignment/>
      <protection/>
    </xf>
    <xf numFmtId="0" fontId="51" fillId="0" borderId="18" xfId="52" applyFont="1" applyBorder="1">
      <alignment/>
      <protection/>
    </xf>
    <xf numFmtId="4" fontId="52" fillId="0" borderId="16" xfId="52" applyNumberFormat="1" applyFont="1" applyBorder="1" applyAlignment="1">
      <alignment horizontal="right"/>
      <protection/>
    </xf>
    <xf numFmtId="4" fontId="51" fillId="0" borderId="16" xfId="52" applyNumberFormat="1" applyFont="1" applyBorder="1" applyAlignment="1">
      <alignment horizontal="right"/>
      <protection/>
    </xf>
    <xf numFmtId="4" fontId="51" fillId="0" borderId="16" xfId="52" applyNumberFormat="1" applyFont="1" applyFill="1" applyBorder="1" applyAlignment="1">
      <alignment horizontal="right"/>
      <protection/>
    </xf>
    <xf numFmtId="0" fontId="34" fillId="0" borderId="0" xfId="52" applyBorder="1">
      <alignment/>
      <protection/>
    </xf>
    <xf numFmtId="0" fontId="51" fillId="0" borderId="17" xfId="52" applyFont="1" applyFill="1" applyBorder="1">
      <alignment/>
      <protection/>
    </xf>
    <xf numFmtId="0" fontId="51" fillId="0" borderId="19" xfId="52" applyFont="1" applyBorder="1">
      <alignment/>
      <protection/>
    </xf>
    <xf numFmtId="0" fontId="51" fillId="0" borderId="20" xfId="52" applyFont="1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4" fillId="0" borderId="0" xfId="52" applyAlignment="1">
      <alignment horizontal="center"/>
      <protection/>
    </xf>
    <xf numFmtId="0" fontId="4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1"/>
  <sheetViews>
    <sheetView zoomScalePageLayoutView="0" workbookViewId="0" topLeftCell="C37">
      <selection activeCell="C49" sqref="C4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875" style="34" customWidth="1"/>
    <col min="4" max="4" width="12.75390625" style="34" customWidth="1"/>
    <col min="5" max="5" width="11.875" style="34" customWidth="1"/>
    <col min="6" max="6" width="13.25390625" style="34" customWidth="1"/>
    <col min="7" max="7" width="11.875" style="34" customWidth="1"/>
    <col min="8" max="8" width="13.125" style="34" customWidth="1"/>
    <col min="9" max="9" width="24.125" style="34" customWidth="1"/>
    <col min="10" max="10" width="0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59" t="s">
        <v>1</v>
      </c>
      <c r="D20" s="59"/>
      <c r="E20" s="59"/>
      <c r="F20" s="59"/>
      <c r="G20" s="59"/>
      <c r="H20" s="59"/>
      <c r="I20" s="59"/>
    </row>
    <row r="21" spans="3:9" ht="12.75">
      <c r="C21" s="60" t="s">
        <v>2</v>
      </c>
      <c r="D21" s="60"/>
      <c r="E21" s="60"/>
      <c r="F21" s="60"/>
      <c r="G21" s="60"/>
      <c r="H21" s="60"/>
      <c r="I21" s="60"/>
    </row>
    <row r="22" spans="3:9" ht="12.75">
      <c r="C22" s="60" t="s">
        <v>3</v>
      </c>
      <c r="D22" s="60"/>
      <c r="E22" s="60"/>
      <c r="F22" s="60"/>
      <c r="G22" s="60"/>
      <c r="H22" s="60"/>
      <c r="I22" s="60"/>
    </row>
    <row r="23" spans="3:9" ht="6" customHeight="1" thickBot="1">
      <c r="C23" s="61"/>
      <c r="D23" s="61"/>
      <c r="E23" s="61"/>
      <c r="F23" s="61"/>
      <c r="G23" s="61"/>
      <c r="H23" s="61"/>
      <c r="I23" s="61"/>
    </row>
    <row r="24" spans="3:9" ht="51.75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>
      <c r="C25" s="62" t="s">
        <v>11</v>
      </c>
      <c r="D25" s="52"/>
      <c r="E25" s="52"/>
      <c r="F25" s="52"/>
      <c r="G25" s="52"/>
      <c r="H25" s="52"/>
      <c r="I25" s="63"/>
    </row>
    <row r="26" spans="3:11" ht="13.5" customHeight="1" thickBot="1">
      <c r="C26" s="12" t="s">
        <v>12</v>
      </c>
      <c r="D26" s="13">
        <v>406198.3700000001</v>
      </c>
      <c r="E26" s="14">
        <v>1789236.23</v>
      </c>
      <c r="F26" s="14">
        <f>54677.61+1671835.74</f>
        <v>1726513.35</v>
      </c>
      <c r="G26" s="14">
        <v>1796638.99</v>
      </c>
      <c r="H26" s="14">
        <f>+D26+E26-F26</f>
        <v>468921.25</v>
      </c>
      <c r="I26" s="64" t="s">
        <v>13</v>
      </c>
      <c r="K26" s="15">
        <f>201052.17+267869.08</f>
        <v>468921.25</v>
      </c>
    </row>
    <row r="27" spans="3:11" ht="13.5" customHeight="1" thickBot="1">
      <c r="C27" s="12" t="s">
        <v>14</v>
      </c>
      <c r="D27" s="13">
        <v>141466.9700000001</v>
      </c>
      <c r="E27" s="16">
        <f>894754.74-45766.45</f>
        <v>848988.29</v>
      </c>
      <c r="F27" s="16">
        <f>17729.43+796659.58</f>
        <v>814389.01</v>
      </c>
      <c r="G27" s="14">
        <v>847381.44</v>
      </c>
      <c r="H27" s="14">
        <f>+D27+E27-F27</f>
        <v>176066.25000000012</v>
      </c>
      <c r="I27" s="65"/>
      <c r="K27" s="15">
        <f>58756.64+118644.55-1334.94</f>
        <v>176066.25</v>
      </c>
    </row>
    <row r="28" spans="3:11" ht="13.5" customHeight="1" thickBot="1">
      <c r="C28" s="12" t="s">
        <v>15</v>
      </c>
      <c r="D28" s="13">
        <v>87017.39000000013</v>
      </c>
      <c r="E28" s="16">
        <f>464660.66-29110.86</f>
        <v>435549.8</v>
      </c>
      <c r="F28" s="16">
        <f>195.2+425693.68+5014.14</f>
        <v>430903.02</v>
      </c>
      <c r="G28" s="14">
        <v>510063.59</v>
      </c>
      <c r="H28" s="14">
        <f>+D28+E28-F28</f>
        <v>91664.1700000001</v>
      </c>
      <c r="I28" s="65"/>
      <c r="K28" s="2">
        <f>2074.76+68593.85-3035.86+24031.42</f>
        <v>91664.17</v>
      </c>
    </row>
    <row r="29" spans="3:11" ht="13.5" customHeight="1" thickBot="1">
      <c r="C29" s="12" t="s">
        <v>16</v>
      </c>
      <c r="D29" s="13">
        <v>48014.47999999992</v>
      </c>
      <c r="E29" s="16">
        <f>123345.67-4497.45+162894.96-10214.48</f>
        <v>271528.7</v>
      </c>
      <c r="F29" s="16">
        <f>111834.44+2008.41+149647.19+1750.9</f>
        <v>265240.94000000006</v>
      </c>
      <c r="G29" s="14">
        <v>292827.1</v>
      </c>
      <c r="H29" s="14">
        <f>+D29+E29-F29</f>
        <v>54302.239999999874</v>
      </c>
      <c r="I29" s="65"/>
      <c r="K29" s="2">
        <f>16561-181.35+6192.57+24723.6-1064.84+8071.31-0.05</f>
        <v>54302.24</v>
      </c>
    </row>
    <row r="30" spans="3:11" ht="13.5" customHeight="1" thickBot="1">
      <c r="C30" s="12" t="s">
        <v>17</v>
      </c>
      <c r="D30" s="13">
        <v>2254.4300000000003</v>
      </c>
      <c r="E30" s="16">
        <f>11479.13+13653.18</f>
        <v>25132.309999999998</v>
      </c>
      <c r="F30" s="16">
        <f>209.67+12877.81+12618.83+7.8+5.88</f>
        <v>25719.989999999998</v>
      </c>
      <c r="G30" s="14">
        <f>25136.95+73779.23</f>
        <v>98916.18</v>
      </c>
      <c r="H30" s="14">
        <f>+D30+E30-F30</f>
        <v>1666.75</v>
      </c>
      <c r="I30" s="66"/>
      <c r="K30" s="2">
        <f>661.81-1752.25+824.71-6.38+1818.42+71.9+53.09-4.55</f>
        <v>1666.75</v>
      </c>
    </row>
    <row r="31" spans="3:9" ht="13.5" customHeight="1" thickBot="1">
      <c r="C31" s="12" t="s">
        <v>18</v>
      </c>
      <c r="D31" s="17">
        <f>SUM(D26:D30)</f>
        <v>684951.6400000002</v>
      </c>
      <c r="E31" s="17">
        <f>SUM(E26:E30)</f>
        <v>3370435.33</v>
      </c>
      <c r="F31" s="17">
        <f>SUM(F26:F30)</f>
        <v>3262766.3100000005</v>
      </c>
      <c r="G31" s="17">
        <f>SUM(G26:G30)</f>
        <v>3545827.3</v>
      </c>
      <c r="H31" s="17">
        <f>SUM(H26:H30)</f>
        <v>792620.66</v>
      </c>
      <c r="I31" s="18"/>
    </row>
    <row r="32" spans="3:9" ht="13.5" customHeight="1" thickBot="1">
      <c r="C32" s="52" t="s">
        <v>19</v>
      </c>
      <c r="D32" s="52"/>
      <c r="E32" s="52"/>
      <c r="F32" s="52"/>
      <c r="G32" s="52"/>
      <c r="H32" s="52"/>
      <c r="I32" s="52"/>
    </row>
    <row r="33" spans="3:9" ht="46.5" customHeight="1" thickBot="1">
      <c r="C33" s="19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20" t="s">
        <v>20</v>
      </c>
    </row>
    <row r="34" spans="3:11" ht="13.5" customHeight="1" thickBot="1">
      <c r="C34" s="9" t="s">
        <v>21</v>
      </c>
      <c r="D34" s="21">
        <v>245687.81999999983</v>
      </c>
      <c r="E34" s="22">
        <v>1289723.13</v>
      </c>
      <c r="F34" s="22">
        <f>1271175.44+4.13+41.85</f>
        <v>1271221.42</v>
      </c>
      <c r="G34" s="14">
        <f>+E34</f>
        <v>1289723.13</v>
      </c>
      <c r="H34" s="22">
        <f>+D34+E34-F34</f>
        <v>264189.5299999998</v>
      </c>
      <c r="I34" s="53" t="s">
        <v>22</v>
      </c>
      <c r="J34" s="23">
        <f>246114.46-483.63+9.83-4.73+99.69-47.8-D34</f>
        <v>0</v>
      </c>
      <c r="K34" s="23">
        <f>264178.52+5.7-4.73+57.84-47.8-H34</f>
        <v>0</v>
      </c>
    </row>
    <row r="35" spans="3:9" ht="14.25" customHeight="1" thickBot="1">
      <c r="C35" s="12" t="s">
        <v>23</v>
      </c>
      <c r="D35" s="13">
        <v>51282.03000000003</v>
      </c>
      <c r="E35" s="14">
        <v>258372.51</v>
      </c>
      <c r="F35" s="14">
        <v>254550.12</v>
      </c>
      <c r="G35" s="14">
        <v>414973.79</v>
      </c>
      <c r="H35" s="22">
        <f aca="true" t="shared" si="0" ref="H35:H43">+D35+E35-F35</f>
        <v>55104.42000000004</v>
      </c>
      <c r="I35" s="54"/>
    </row>
    <row r="36" spans="3:9" ht="13.5" customHeight="1" hidden="1" thickBot="1">
      <c r="C36" s="19" t="s">
        <v>24</v>
      </c>
      <c r="D36" s="24">
        <v>0</v>
      </c>
      <c r="E36" s="14"/>
      <c r="F36" s="14"/>
      <c r="G36" s="14"/>
      <c r="H36" s="22">
        <f t="shared" si="0"/>
        <v>0</v>
      </c>
      <c r="I36" s="25"/>
    </row>
    <row r="37" spans="3:9" ht="13.5" customHeight="1" thickBot="1">
      <c r="C37" s="19" t="s">
        <v>24</v>
      </c>
      <c r="D37" s="24">
        <v>11035.369999999995</v>
      </c>
      <c r="E37" s="14">
        <v>126297.16</v>
      </c>
      <c r="F37" s="14">
        <v>122653.21</v>
      </c>
      <c r="G37" s="14"/>
      <c r="H37" s="22">
        <f t="shared" si="0"/>
        <v>14679.319999999992</v>
      </c>
      <c r="I37" s="25"/>
    </row>
    <row r="38" spans="3:9" ht="12.75" customHeight="1" thickBot="1">
      <c r="C38" s="12" t="s">
        <v>25</v>
      </c>
      <c r="D38" s="13">
        <v>33062.109999999986</v>
      </c>
      <c r="E38" s="14">
        <v>150182.13</v>
      </c>
      <c r="F38" s="14">
        <v>148725.57</v>
      </c>
      <c r="G38" s="14">
        <f>+E38</f>
        <v>150182.13</v>
      </c>
      <c r="H38" s="22">
        <f t="shared" si="0"/>
        <v>34518.669999999984</v>
      </c>
      <c r="I38" s="26" t="s">
        <v>26</v>
      </c>
    </row>
    <row r="39" spans="3:11" ht="26.25" customHeight="1" thickBot="1">
      <c r="C39" s="12" t="s">
        <v>27</v>
      </c>
      <c r="D39" s="13">
        <v>52486.97999999998</v>
      </c>
      <c r="E39" s="14">
        <f>210869.25+70283.43</f>
        <v>281152.68</v>
      </c>
      <c r="F39" s="14">
        <f>186672.21+86624.64+3677.57</f>
        <v>276974.42</v>
      </c>
      <c r="G39" s="14">
        <v>235547.63</v>
      </c>
      <c r="H39" s="22">
        <f t="shared" si="0"/>
        <v>56665.23999999999</v>
      </c>
      <c r="I39" s="27" t="s">
        <v>28</v>
      </c>
      <c r="J39" s="2">
        <f>27616.54-105.42+24975.86</f>
        <v>52486.98</v>
      </c>
      <c r="K39" s="2">
        <f>24197.04+11169.91+21298.29</f>
        <v>56665.24</v>
      </c>
    </row>
    <row r="40" spans="3:9" ht="25.5" customHeight="1" thickBot="1">
      <c r="C40" s="12" t="s">
        <v>29</v>
      </c>
      <c r="D40" s="13">
        <v>2848.9699999999975</v>
      </c>
      <c r="E40" s="16">
        <v>14947.5</v>
      </c>
      <c r="F40" s="16">
        <v>14725.66</v>
      </c>
      <c r="G40" s="14">
        <f>+E40</f>
        <v>14947.5</v>
      </c>
      <c r="H40" s="22">
        <f t="shared" si="0"/>
        <v>3070.8099999999977</v>
      </c>
      <c r="I40" s="27" t="s">
        <v>30</v>
      </c>
    </row>
    <row r="41" spans="3:10" ht="13.5" customHeight="1" thickBot="1">
      <c r="C41" s="19" t="s">
        <v>31</v>
      </c>
      <c r="D41" s="13">
        <v>20717.069999999992</v>
      </c>
      <c r="E41" s="16"/>
      <c r="F41" s="16">
        <v>3758.27</v>
      </c>
      <c r="G41" s="14"/>
      <c r="H41" s="22">
        <f t="shared" si="0"/>
        <v>16958.799999999992</v>
      </c>
      <c r="I41" s="26"/>
      <c r="J41" s="15">
        <f>17175.05-216.25</f>
        <v>16958.8</v>
      </c>
    </row>
    <row r="42" spans="3:11" ht="13.5" customHeight="1" thickBot="1">
      <c r="C42" s="19" t="s">
        <v>32</v>
      </c>
      <c r="D42" s="13">
        <v>12584.189999999999</v>
      </c>
      <c r="E42" s="16">
        <f>128746.32-688.02+59175.9-340.64</f>
        <v>186893.56</v>
      </c>
      <c r="F42" s="16">
        <f>52835.43+113431.65</f>
        <v>166267.08</v>
      </c>
      <c r="G42" s="14">
        <f>+E42</f>
        <v>186893.56</v>
      </c>
      <c r="H42" s="22">
        <f t="shared" si="0"/>
        <v>33210.67000000001</v>
      </c>
      <c r="I42" s="26"/>
      <c r="J42" s="2">
        <f>8442.12-16.67+4167-8.26</f>
        <v>12584.19</v>
      </c>
      <c r="K42" s="2">
        <f>10158.57+23052.1</f>
        <v>33210.67</v>
      </c>
    </row>
    <row r="43" spans="3:9" ht="13.5" customHeight="1" thickBot="1">
      <c r="C43" s="28" t="s">
        <v>33</v>
      </c>
      <c r="D43" s="13">
        <v>7376.870000000003</v>
      </c>
      <c r="E43" s="16">
        <v>38435.13</v>
      </c>
      <c r="F43" s="16">
        <v>37865.44</v>
      </c>
      <c r="G43" s="14">
        <f>+E43</f>
        <v>38435.13</v>
      </c>
      <c r="H43" s="22">
        <f t="shared" si="0"/>
        <v>7946.559999999998</v>
      </c>
      <c r="I43" s="27" t="s">
        <v>34</v>
      </c>
    </row>
    <row r="44" spans="3:9" s="29" customFormat="1" ht="13.5" customHeight="1" thickBot="1">
      <c r="C44" s="12" t="s">
        <v>18</v>
      </c>
      <c r="D44" s="17">
        <f>SUM(D34:D43)</f>
        <v>437081.4099999998</v>
      </c>
      <c r="E44" s="17">
        <f>SUM(E34:E43)</f>
        <v>2346003.8</v>
      </c>
      <c r="F44" s="17">
        <f>SUM(F34:F43)</f>
        <v>2296741.19</v>
      </c>
      <c r="G44" s="17">
        <f>SUM(G34:G43)</f>
        <v>2330702.8699999996</v>
      </c>
      <c r="H44" s="17">
        <f>SUM(H34:H43)</f>
        <v>486344.01999999984</v>
      </c>
      <c r="I44" s="25"/>
    </row>
    <row r="45" spans="3:9" ht="13.5" customHeight="1" thickBot="1">
      <c r="C45" s="55" t="s">
        <v>35</v>
      </c>
      <c r="D45" s="55"/>
      <c r="E45" s="55"/>
      <c r="F45" s="55"/>
      <c r="G45" s="55"/>
      <c r="H45" s="55"/>
      <c r="I45" s="55"/>
    </row>
    <row r="46" spans="3:9" ht="38.25" customHeight="1" thickBot="1">
      <c r="C46" s="30" t="s">
        <v>36</v>
      </c>
      <c r="D46" s="56" t="s">
        <v>37</v>
      </c>
      <c r="E46" s="57"/>
      <c r="F46" s="57"/>
      <c r="G46" s="57"/>
      <c r="H46" s="58"/>
      <c r="I46" s="31" t="s">
        <v>38</v>
      </c>
    </row>
    <row r="47" spans="3:8" ht="26.25" customHeight="1">
      <c r="C47" s="32" t="s">
        <v>39</v>
      </c>
      <c r="D47" s="32"/>
      <c r="E47" s="32"/>
      <c r="F47" s="32"/>
      <c r="G47" s="32"/>
      <c r="H47" s="33">
        <f>+H31+H44</f>
        <v>1278964.68</v>
      </c>
    </row>
    <row r="48" spans="3:4" ht="15" hidden="1">
      <c r="C48" s="35" t="s">
        <v>40</v>
      </c>
      <c r="D48" s="35"/>
    </row>
    <row r="49" ht="12.75" customHeight="1">
      <c r="C49" s="36" t="s">
        <v>41</v>
      </c>
    </row>
    <row r="50" spans="3:8" ht="12.75">
      <c r="C50" s="2"/>
      <c r="D50" s="2"/>
      <c r="E50" s="2"/>
      <c r="F50" s="2"/>
      <c r="G50" s="2"/>
      <c r="H50" s="2"/>
    </row>
    <row r="51" spans="3:8" ht="12.75">
      <c r="C51" s="2"/>
      <c r="D51" s="23"/>
      <c r="E51" s="23"/>
      <c r="F51" s="23"/>
      <c r="G51" s="23"/>
      <c r="H51" s="23"/>
    </row>
  </sheetData>
  <sheetProtection/>
  <mergeCells count="10">
    <mergeCell ref="C32:I32"/>
    <mergeCell ref="I34:I35"/>
    <mergeCell ref="C45:I45"/>
    <mergeCell ref="D46:H46"/>
    <mergeCell ref="C20:I20"/>
    <mergeCell ref="C21:I21"/>
    <mergeCell ref="C22:I22"/>
    <mergeCell ref="C23:I23"/>
    <mergeCell ref="C25:I25"/>
    <mergeCell ref="I26:I30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35"/>
  <sheetViews>
    <sheetView tabSelected="1" zoomScaleSheetLayoutView="120" zoomScalePageLayoutView="0" workbookViewId="0" topLeftCell="A1">
      <selection activeCell="G27" sqref="G27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5.25390625" style="37" customWidth="1"/>
    <col min="8" max="8" width="15.125" style="37" customWidth="1"/>
    <col min="9" max="9" width="13.875" style="37" customWidth="1"/>
    <col min="10" max="16384" width="9.125" style="37" customWidth="1"/>
  </cols>
  <sheetData>
    <row r="4" spans="1:9" ht="15">
      <c r="A4" s="67" t="s">
        <v>42</v>
      </c>
      <c r="B4" s="67"/>
      <c r="C4" s="67"/>
      <c r="D4" s="67"/>
      <c r="E4" s="67"/>
      <c r="F4" s="67"/>
      <c r="G4" s="67"/>
      <c r="H4" s="67"/>
      <c r="I4" s="67"/>
    </row>
    <row r="5" spans="1:9" ht="15">
      <c r="A5" s="67" t="s">
        <v>43</v>
      </c>
      <c r="B5" s="67"/>
      <c r="C5" s="67"/>
      <c r="D5" s="67"/>
      <c r="E5" s="67"/>
      <c r="F5" s="67"/>
      <c r="G5" s="67"/>
      <c r="H5" s="67"/>
      <c r="I5" s="67"/>
    </row>
    <row r="6" spans="1:9" ht="15">
      <c r="A6" s="67" t="s">
        <v>44</v>
      </c>
      <c r="B6" s="67"/>
      <c r="C6" s="67"/>
      <c r="D6" s="67"/>
      <c r="E6" s="67"/>
      <c r="F6" s="67"/>
      <c r="G6" s="67"/>
      <c r="H6" s="67"/>
      <c r="I6" s="67"/>
    </row>
    <row r="7" spans="1:9" ht="60">
      <c r="A7" s="38" t="s">
        <v>45</v>
      </c>
      <c r="B7" s="38" t="s">
        <v>46</v>
      </c>
      <c r="C7" s="38" t="s">
        <v>47</v>
      </c>
      <c r="D7" s="38" t="s">
        <v>48</v>
      </c>
      <c r="E7" s="38" t="s">
        <v>49</v>
      </c>
      <c r="F7" s="39" t="s">
        <v>50</v>
      </c>
      <c r="G7" s="39" t="s">
        <v>51</v>
      </c>
      <c r="H7" s="38" t="s">
        <v>52</v>
      </c>
      <c r="I7" s="38" t="s">
        <v>53</v>
      </c>
    </row>
    <row r="8" spans="1:9" ht="15">
      <c r="A8" s="40" t="s">
        <v>54</v>
      </c>
      <c r="B8" s="41">
        <v>229.45408</v>
      </c>
      <c r="C8" s="41"/>
      <c r="D8" s="41">
        <v>258.37251</v>
      </c>
      <c r="E8" s="41">
        <v>254.55012</v>
      </c>
      <c r="F8" s="41">
        <v>13.07</v>
      </c>
      <c r="G8" s="41">
        <v>414.97379</v>
      </c>
      <c r="H8" s="41">
        <v>55.10442</v>
      </c>
      <c r="I8" s="41">
        <f>B8+D8+F8-G8</f>
        <v>85.9228</v>
      </c>
    </row>
    <row r="10" ht="15">
      <c r="A10" s="37" t="s">
        <v>55</v>
      </c>
    </row>
    <row r="11" spans="1:7" ht="15">
      <c r="A11" s="42" t="s">
        <v>56</v>
      </c>
      <c r="B11" s="42"/>
      <c r="C11" s="42"/>
      <c r="D11" s="42"/>
      <c r="E11" s="42"/>
      <c r="F11" s="42"/>
      <c r="G11" s="42"/>
    </row>
    <row r="12" spans="1:7" ht="15">
      <c r="A12" s="42" t="s">
        <v>57</v>
      </c>
      <c r="B12" s="42"/>
      <c r="C12" s="42"/>
      <c r="D12" s="42"/>
      <c r="E12" s="42"/>
      <c r="F12" s="42"/>
      <c r="G12" s="42"/>
    </row>
    <row r="13" spans="1:7" ht="15">
      <c r="A13" s="42" t="s">
        <v>58</v>
      </c>
      <c r="B13" s="42"/>
      <c r="C13" s="42"/>
      <c r="D13" s="42"/>
      <c r="E13" s="42"/>
      <c r="F13" s="42"/>
      <c r="G13" s="42"/>
    </row>
    <row r="14" spans="1:7" ht="15">
      <c r="A14" s="42" t="s">
        <v>59</v>
      </c>
      <c r="B14" s="42"/>
      <c r="C14" s="42"/>
      <c r="D14" s="42"/>
      <c r="E14" s="42"/>
      <c r="F14" s="42"/>
      <c r="G14" s="42"/>
    </row>
    <row r="15" spans="1:7" ht="15">
      <c r="A15" s="42" t="s">
        <v>60</v>
      </c>
      <c r="B15" s="42"/>
      <c r="C15" s="42"/>
      <c r="D15" s="42"/>
      <c r="E15" s="42"/>
      <c r="F15" s="42"/>
      <c r="G15" s="42"/>
    </row>
    <row r="16" spans="1:7" ht="15">
      <c r="A16" s="42" t="s">
        <v>61</v>
      </c>
      <c r="B16" s="42"/>
      <c r="C16" s="42"/>
      <c r="D16" s="42"/>
      <c r="E16" s="42"/>
      <c r="F16" s="42"/>
      <c r="G16" s="42"/>
    </row>
    <row r="17" spans="1:7" ht="15">
      <c r="A17" s="42" t="s">
        <v>62</v>
      </c>
      <c r="B17" s="42"/>
      <c r="C17" s="42"/>
      <c r="D17" s="42"/>
      <c r="E17" s="42"/>
      <c r="F17" s="42"/>
      <c r="G17" s="42"/>
    </row>
    <row r="18" spans="1:7" ht="15">
      <c r="A18" s="42" t="s">
        <v>63</v>
      </c>
      <c r="B18" s="42"/>
      <c r="C18" s="42"/>
      <c r="D18" s="42"/>
      <c r="E18" s="42"/>
      <c r="F18" s="42"/>
      <c r="G18" s="42"/>
    </row>
    <row r="19" spans="1:7" ht="15">
      <c r="A19" s="42" t="s">
        <v>64</v>
      </c>
      <c r="B19" s="42"/>
      <c r="C19" s="42"/>
      <c r="D19" s="42"/>
      <c r="E19" s="42"/>
      <c r="F19" s="42"/>
      <c r="G19" s="42"/>
    </row>
    <row r="20" spans="1:7" ht="15">
      <c r="A20" s="42" t="s">
        <v>65</v>
      </c>
      <c r="B20" s="42"/>
      <c r="C20" s="42"/>
      <c r="D20" s="42"/>
      <c r="E20" s="42"/>
      <c r="F20" s="42"/>
      <c r="G20" s="42"/>
    </row>
    <row r="21" spans="1:7" ht="15">
      <c r="A21" s="42" t="s">
        <v>66</v>
      </c>
      <c r="B21" s="42"/>
      <c r="C21" s="42"/>
      <c r="D21" s="42"/>
      <c r="E21" s="42"/>
      <c r="F21" s="42"/>
      <c r="G21" s="42"/>
    </row>
    <row r="22" ht="15">
      <c r="A22" s="37" t="s">
        <v>67</v>
      </c>
    </row>
    <row r="24" spans="1:9" ht="15">
      <c r="A24" s="68" t="s">
        <v>68</v>
      </c>
      <c r="B24" s="68"/>
      <c r="C24" s="68"/>
      <c r="D24" s="68"/>
      <c r="E24" s="68"/>
      <c r="F24" s="68"/>
      <c r="G24" s="68"/>
      <c r="H24" s="68"/>
      <c r="I24" s="68"/>
    </row>
    <row r="26" spans="1:6" ht="15">
      <c r="A26" s="37">
        <v>1</v>
      </c>
      <c r="B26" s="43" t="s">
        <v>69</v>
      </c>
      <c r="C26" s="44"/>
      <c r="D26" s="44"/>
      <c r="E26" s="44"/>
      <c r="F26" s="45">
        <v>11035.37</v>
      </c>
    </row>
    <row r="27" spans="2:6" ht="15">
      <c r="B27" s="43" t="s">
        <v>70</v>
      </c>
      <c r="C27" s="44"/>
      <c r="D27" s="44"/>
      <c r="E27" s="44"/>
      <c r="F27" s="46">
        <v>126297.16</v>
      </c>
    </row>
    <row r="28" spans="2:6" ht="15">
      <c r="B28" s="43" t="s">
        <v>71</v>
      </c>
      <c r="C28" s="44"/>
      <c r="D28" s="44"/>
      <c r="E28" s="44"/>
      <c r="F28" s="47">
        <v>122653.21</v>
      </c>
    </row>
    <row r="29" spans="2:6" ht="15">
      <c r="B29" s="43" t="s">
        <v>72</v>
      </c>
      <c r="C29" s="44"/>
      <c r="D29" s="44"/>
      <c r="E29" s="44"/>
      <c r="F29" s="46"/>
    </row>
    <row r="30" spans="2:6" ht="15">
      <c r="B30" s="43" t="s">
        <v>73</v>
      </c>
      <c r="C30" s="44"/>
      <c r="D30" s="44"/>
      <c r="E30" s="44"/>
      <c r="F30" s="45">
        <f>F26+F27-F28</f>
        <v>14679.319999999992</v>
      </c>
    </row>
    <row r="31" spans="2:7" ht="15">
      <c r="B31" s="48"/>
      <c r="C31" s="48"/>
      <c r="D31" s="48"/>
      <c r="E31" s="48"/>
      <c r="F31" s="48"/>
      <c r="G31" s="48"/>
    </row>
    <row r="32" spans="1:7" ht="15">
      <c r="A32" s="37">
        <v>2</v>
      </c>
      <c r="B32" s="43" t="s">
        <v>74</v>
      </c>
      <c r="C32" s="44"/>
      <c r="D32" s="44"/>
      <c r="E32" s="44"/>
      <c r="F32" s="44"/>
      <c r="G32" s="45">
        <v>-163474.5</v>
      </c>
    </row>
    <row r="33" spans="2:7" ht="15">
      <c r="B33" s="43" t="s">
        <v>75</v>
      </c>
      <c r="C33" s="44"/>
      <c r="D33" s="44"/>
      <c r="E33" s="44"/>
      <c r="F33" s="44"/>
      <c r="G33" s="46">
        <v>126297.16</v>
      </c>
    </row>
    <row r="34" spans="2:7" ht="15">
      <c r="B34" s="49" t="s">
        <v>76</v>
      </c>
      <c r="C34" s="44"/>
      <c r="D34" s="44"/>
      <c r="E34" s="44"/>
      <c r="F34" s="44"/>
      <c r="G34" s="46"/>
    </row>
    <row r="35" spans="2:7" ht="15">
      <c r="B35" s="50" t="s">
        <v>77</v>
      </c>
      <c r="C35" s="51"/>
      <c r="D35" s="51"/>
      <c r="E35" s="51"/>
      <c r="F35" s="51"/>
      <c r="G35" s="45">
        <f>G32+G33-G34</f>
        <v>-37177.34</v>
      </c>
    </row>
  </sheetData>
  <sheetProtection/>
  <mergeCells count="4">
    <mergeCell ref="A4:I4"/>
    <mergeCell ref="A5:I5"/>
    <mergeCell ref="A6:I6"/>
    <mergeCell ref="A24:I24"/>
  </mergeCells>
  <printOptions horizontalCentered="1"/>
  <pageMargins left="0.5118110236220472" right="0.5118110236220472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2017-04-23T19:59:15Z</dcterms:created>
  <dcterms:modified xsi:type="dcterms:W3CDTF">2017-04-24T18:55:24Z</dcterms:modified>
  <cp:category/>
  <cp:version/>
  <cp:contentType/>
  <cp:contentStatus/>
</cp:coreProperties>
</file>