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<sst xmlns="http://schemas.openxmlformats.org/spreadsheetml/2006/main" count="77" uniqueCount="70">
  <si>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</si>
  <si>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</si>
  <si>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</si>
  <si>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Молодцова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</si>
  <si>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</si>
  <si>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</si>
  <si>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</si>
  <si>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</si>
  <si>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</si>
  <si>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</si>
  <si>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</si>
  <si>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</si>
  <si>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</si>
  <si>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</si>
  <si>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</si>
  <si>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</si>
  <si>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</si>
  <si>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</si>
  <si>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</si>
  <si>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</si>
  <si>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</si>
  <si>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</si>
  <si>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Н/2008-18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</si>
  <si>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</si>
  <si>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</si>
  <si>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</si>
  <si>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</si>
  <si>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</si>
  <si>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</si>
  <si>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</si>
  <si>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</si>
  <si>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</si>
  <si>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</si>
  <si>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</si>
  <si>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</si>
  <si>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</si>
  <si>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</si>
  <si>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за размещение интернет оборудования от ЦИТ "Домашние сети"  6480,00 руб., ПАО "Вымпелком" 6300.00 руб., ООО "Перспектива" 5600.00руб.</t>
  </si>
  <si>
    <t>ЦИТ "Домашние сети",         ПАО "Вымпелком",                ООО "Перспектива"</t>
  </si>
  <si>
    <t>Размещение рекламы</t>
  </si>
  <si>
    <t xml:space="preserve">Поступило от ИП Люта Е.Н. за размещение рекламы 17500.00 руб., </t>
  </si>
  <si>
    <t xml:space="preserve">ИП Люта Е.Н., </t>
  </si>
  <si>
    <t>Аренда</t>
  </si>
  <si>
    <t>Поступило за управление и содержание общедомового имущества, и за сбор ТБО от Дараселия Г.Г. 2008.87 руб.</t>
  </si>
  <si>
    <t>Дараселия Г.Г.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</si>
  <si>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</si>
  <si>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</si>
  <si>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</si>
  <si>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</si>
  <si>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</si>
  <si>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Молодцова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</si>
  <si>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</si>
  <si>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</si>
  <si>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</si>
  <si>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</si>
  <si>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</si>
  <si>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</si>
  <si>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</si>
  <si>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</si>
  <si>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</si>
  <si>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</si>
  <si>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142</t>
    </r>
    <r>
      <rPr>
        <b/>
        <sz val="11"/>
        <color indexed="8"/>
        <rFont val="Calibri"/>
        <family val="2"/>
      </rPr>
      <t xml:space="preserve">,76 </t>
    </r>
    <r>
      <rPr>
        <sz val="10"/>
        <rFont val="Arial Cyr"/>
        <family val="0"/>
      </rPr>
      <t>тыс.рублей, в том числе:</t>
    </r>
  </si>
  <si>
    <t>ремонт ЦО - 0.38 т.р.</t>
  </si>
  <si>
    <t>ремонт лифтового оборудования - 123.94 т.р.</t>
  </si>
  <si>
    <t>ремонт кровли - 0,03 т.р.</t>
  </si>
  <si>
    <t>ремонт дверей, установка замков, дверец почтовых ящиков - 2.43 т.р.</t>
  </si>
  <si>
    <t>смена стекол - 2.12т.р.</t>
  </si>
  <si>
    <t>ремонт лестничных маршей и площадок - 10.26 т.р.</t>
  </si>
  <si>
    <t>работы по электрике - 1.48 т.р.</t>
  </si>
  <si>
    <t>прочее - 2.12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</si>
</sst>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33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9" xfId="52" applyBorder="1" applyAlignment="1">
      <alignment horizontal="center" vertical="center" wrapText="1"/>
      <protection/>
    </xf>
    <xf numFmtId="0" fontId="32" fillId="0" borderId="19" xfId="52" applyFont="1" applyBorder="1" applyAlignment="1">
      <alignment horizontal="center" vertical="center" wrapText="1"/>
      <protection/>
    </xf>
    <xf numFmtId="0" fontId="40" fillId="0" borderId="19" xfId="52" applyFont="1" applyBorder="1" applyAlignment="1">
      <alignment horizontal="center" vertical="center"/>
      <protection/>
    </xf>
    <xf numFmtId="2" fontId="40" fillId="0" borderId="19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4" fontId="8" fillId="34" borderId="17" xfId="0" applyNumberFormat="1" applyFont="1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 wrapText="1"/>
    </xf>
    <xf numFmtId="4" fontId="8" fillId="34" borderId="22" xfId="0" applyNumberFormat="1" applyFont="1" applyFill="1" applyBorder="1" applyAlignment="1">
      <alignment horizontal="center" vertical="top" wrapText="1"/>
    </xf>
    <xf numFmtId="4" fontId="8" fillId="34" borderId="23" xfId="0" applyNumberFormat="1" applyFont="1" applyFill="1" applyBorder="1" applyAlignment="1">
      <alignment horizontal="center" vertical="top" wrapText="1"/>
    </xf>
    <xf numFmtId="4" fontId="8" fillId="34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7"/>
  <sheetViews>
    <sheetView zoomScalePageLayoutView="0" workbookViewId="0" topLeftCell="C43">
      <selection activeCell="D50" sqref="D50:H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75390625" style="41" customWidth="1"/>
    <col min="4" max="4" width="13.00390625" style="41" customWidth="1"/>
    <col min="5" max="5" width="11.875" style="41" customWidth="1"/>
    <col min="6" max="6" width="13.25390625" style="41" customWidth="1"/>
    <col min="7" max="7" width="11.875" style="41" customWidth="1"/>
    <col min="8" max="8" width="13.00390625" style="41" customWidth="1"/>
    <col min="9" max="9" width="24.25390625" style="41" customWidth="1"/>
    <col min="10" max="10" width="10.125" style="2" hidden="1" customWidth="1"/>
    <col min="11" max="11" width="10.625" style="2" hidden="1" customWidth="1"/>
    <col min="12" max="12" width="0" style="2" hidden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68" t="s">
        <v>1</v>
      </c>
      <c r="D21" s="68"/>
      <c r="E21" s="68"/>
      <c r="F21" s="68"/>
      <c r="G21" s="68"/>
      <c r="H21" s="68"/>
      <c r="I21" s="68"/>
    </row>
    <row r="22" spans="3:9" ht="12.75">
      <c r="C22" s="69" t="s">
        <v>2</v>
      </c>
      <c r="D22" s="69"/>
      <c r="E22" s="69"/>
      <c r="F22" s="69"/>
      <c r="G22" s="69"/>
      <c r="H22" s="69"/>
      <c r="I22" s="69"/>
    </row>
    <row r="23" spans="3:9" ht="12.75">
      <c r="C23" s="69" t="s">
        <v>3</v>
      </c>
      <c r="D23" s="69"/>
      <c r="E23" s="69"/>
      <c r="F23" s="69"/>
      <c r="G23" s="69"/>
      <c r="H23" s="69"/>
      <c r="I23" s="69"/>
    </row>
    <row r="24" spans="3:9" ht="6" customHeight="1" thickBot="1">
      <c r="C24" s="70"/>
      <c r="D24" s="70"/>
      <c r="E24" s="70"/>
      <c r="F24" s="70"/>
      <c r="G24" s="70"/>
      <c r="H24" s="70"/>
      <c r="I24" s="70"/>
    </row>
    <row r="25" spans="3:9" ht="59.2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71" t="s">
        <v>11</v>
      </c>
      <c r="D26" s="58"/>
      <c r="E26" s="58"/>
      <c r="F26" s="58"/>
      <c r="G26" s="58"/>
      <c r="H26" s="58"/>
      <c r="I26" s="72"/>
    </row>
    <row r="27" spans="3:11" ht="13.5" customHeight="1" thickBot="1">
      <c r="C27" s="12" t="s">
        <v>12</v>
      </c>
      <c r="D27" s="13">
        <v>804039.5699999984</v>
      </c>
      <c r="E27" s="14">
        <f>4490875.74+21120.76</f>
        <v>4511996.5</v>
      </c>
      <c r="F27" s="14">
        <f>20041.93+1225.18+9908.8+4245189.09</f>
        <v>4276365</v>
      </c>
      <c r="G27" s="14">
        <v>4475786.41</v>
      </c>
      <c r="H27" s="14">
        <f>+D27+E27-F27</f>
        <v>1039671.0699999984</v>
      </c>
      <c r="I27" s="73" t="s">
        <v>13</v>
      </c>
      <c r="J27" s="2">
        <f>94290.57+542698.32-5725.18+144851.56+27924.3</f>
        <v>804039.5699999998</v>
      </c>
      <c r="K27" s="15">
        <f>74248.64+134942.76+26699.12+803780.55</f>
        <v>1039671.0700000001</v>
      </c>
    </row>
    <row r="28" spans="3:12" ht="13.5" customHeight="1" thickBot="1">
      <c r="C28" s="12" t="s">
        <v>14</v>
      </c>
      <c r="D28" s="13">
        <v>509080.81999999983</v>
      </c>
      <c r="E28" s="16">
        <f>1627823.92-66966.24</f>
        <v>1560857.68</v>
      </c>
      <c r="F28" s="16">
        <f>1208.75+14738.86+13793.28+1437864.62</f>
        <v>1467605.51</v>
      </c>
      <c r="G28" s="14">
        <v>1597181.1</v>
      </c>
      <c r="H28" s="14">
        <f>+D28+E28-F28</f>
        <v>602332.9899999998</v>
      </c>
      <c r="I28" s="74"/>
      <c r="J28" s="2">
        <f>67800.8+250045.01-15251.51+167250.9+39235.62</f>
        <v>509080.81999999995</v>
      </c>
      <c r="K28" s="2">
        <f>38026.87+152512.04+54007.52+370656.26-12869.7</f>
        <v>602332.99</v>
      </c>
      <c r="L28" s="17"/>
    </row>
    <row r="29" spans="3:11" ht="13.5" customHeight="1" thickBot="1">
      <c r="C29" s="12" t="s">
        <v>15</v>
      </c>
      <c r="D29" s="13">
        <v>271164.98</v>
      </c>
      <c r="E29" s="16">
        <f>900765.47-40028.59</f>
        <v>860736.88</v>
      </c>
      <c r="F29" s="16">
        <f>663.84+805921.59+18877.12-0.03</f>
        <v>825462.5199999999</v>
      </c>
      <c r="G29" s="14">
        <v>934582.74</v>
      </c>
      <c r="H29" s="14">
        <f>+D29+E29-F29</f>
        <v>306439.33999999997</v>
      </c>
      <c r="I29" s="74"/>
      <c r="J29" s="2">
        <f>140487.61+112944.5-3884.49+21617.39</f>
        <v>271165.01</v>
      </c>
      <c r="K29" s="17">
        <f>20953.55+167955.96-4080.66+121610.49</f>
        <v>306439.33999999997</v>
      </c>
    </row>
    <row r="30" spans="3:11" ht="13.5" customHeight="1" thickBot="1">
      <c r="C30" s="12" t="s">
        <v>16</v>
      </c>
      <c r="D30" s="13">
        <v>162354.8100000001</v>
      </c>
      <c r="E30" s="16">
        <f>224738.25-8035.06+316098.96-13645.75</f>
        <v>519156.4</v>
      </c>
      <c r="F30" s="16">
        <f>150.93+201785.29+2351.57+283181.87+6564.41</f>
        <v>494034.07</v>
      </c>
      <c r="G30" s="14">
        <v>541813.73</v>
      </c>
      <c r="H30" s="14">
        <f>+D30+E30-F30</f>
        <v>187477.1400000002</v>
      </c>
      <c r="I30" s="74"/>
      <c r="J30" s="2">
        <f>44350.03-1963.75+4890.17+21214.37+47148.76-1226.22+47941.45</f>
        <v>162354.81</v>
      </c>
      <c r="K30" s="2">
        <f>4739.24+59163.91-1859.73+18862.8+66608.06-1414.18+41377.04</f>
        <v>187477.14</v>
      </c>
    </row>
    <row r="31" spans="3:12" ht="13.5" customHeight="1" thickBot="1">
      <c r="C31" s="12" t="s">
        <v>17</v>
      </c>
      <c r="D31" s="13">
        <v>7540.3399999999965</v>
      </c>
      <c r="E31" s="16">
        <f>30976.22+17.07+28741.43+94.64</f>
        <v>59829.36</v>
      </c>
      <c r="F31" s="16">
        <f>133.34+32035.06+27208.82+5.15+13.65+6.7</f>
        <v>59402.72</v>
      </c>
      <c r="G31" s="14">
        <f>13825.16+41452.55+30000</f>
        <v>85277.71</v>
      </c>
      <c r="H31" s="14">
        <f>+D31+E31-F31</f>
        <v>7966.979999999996</v>
      </c>
      <c r="I31" s="75"/>
      <c r="J31" s="2">
        <f>494.39-757.9+2997.75-321.41+5472.7-55.15+28.16+73.54+34.9</f>
        <v>7966.98</v>
      </c>
      <c r="K31" s="17">
        <f>+H31-J31</f>
        <v>0</v>
      </c>
      <c r="L31" s="2">
        <f>56.52+1389.63-791.05+696.86-975.19+162.54+1897.68-74.49+83.65</f>
        <v>2446.15</v>
      </c>
    </row>
    <row r="32" spans="3:9" ht="13.5" customHeight="1" thickBot="1">
      <c r="C32" s="12" t="s">
        <v>18</v>
      </c>
      <c r="D32" s="18">
        <f>SUM(D27:D31)</f>
        <v>1754180.5199999984</v>
      </c>
      <c r="E32" s="18">
        <f>SUM(E27:E31)</f>
        <v>7512576.82</v>
      </c>
      <c r="F32" s="18">
        <f>SUM(F27:F31)</f>
        <v>7122869.819999999</v>
      </c>
      <c r="G32" s="18">
        <f>SUM(G27:G31)</f>
        <v>7634641.69</v>
      </c>
      <c r="H32" s="18">
        <f>SUM(H27:H31)</f>
        <v>2143887.519999998</v>
      </c>
      <c r="I32" s="12"/>
    </row>
    <row r="33" spans="3:9" ht="13.5" customHeight="1" thickBot="1">
      <c r="C33" s="58" t="s">
        <v>19</v>
      </c>
      <c r="D33" s="58"/>
      <c r="E33" s="58"/>
      <c r="F33" s="58"/>
      <c r="G33" s="58"/>
      <c r="H33" s="58"/>
      <c r="I33" s="58"/>
    </row>
    <row r="34" spans="3:9" ht="55.5" customHeight="1" thickBot="1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11" ht="27.75" customHeight="1" thickBot="1">
      <c r="C35" s="9" t="s">
        <v>21</v>
      </c>
      <c r="D35" s="21">
        <v>430448.2100000004</v>
      </c>
      <c r="E35" s="22">
        <f>2663321.36+10850.81+9784.56+57.03+18961.03+104.18+4145.99+28.77+41190.4+305.32</f>
        <v>2748749.4499999997</v>
      </c>
      <c r="F35" s="22">
        <f>2540248.04+8127.46+15978.61+3592.65+35476.31+11.25+122.42</f>
        <v>2603556.7399999998</v>
      </c>
      <c r="G35" s="23">
        <f>+E35</f>
        <v>2748749.4499999997</v>
      </c>
      <c r="H35" s="23">
        <f>+D35+E35-F35</f>
        <v>575640.9200000004</v>
      </c>
      <c r="I35" s="59" t="s">
        <v>22</v>
      </c>
      <c r="J35" s="17">
        <f>431481.18-1365.09+48.9-15.44+144.07-45.52+25.14-8.35+274.43-91.11-D35</f>
        <v>0</v>
      </c>
      <c r="K35" s="15">
        <f>1766.42-18.83+568806.68-4766.46+3222.55-37.4+593.89-11.78+6132.9-113.49+15.73-10.19+171.45-110.55-H35</f>
        <v>0</v>
      </c>
    </row>
    <row r="36" spans="3:10" ht="14.25" customHeight="1" thickBot="1">
      <c r="C36" s="12" t="s">
        <v>23</v>
      </c>
      <c r="D36" s="13">
        <v>89648.15000000014</v>
      </c>
      <c r="E36" s="14">
        <f>531658.72+3778.44</f>
        <v>535437.1599999999</v>
      </c>
      <c r="F36" s="14">
        <v>505775.36</v>
      </c>
      <c r="G36" s="23">
        <v>142760.01</v>
      </c>
      <c r="H36" s="23">
        <f aca="true" t="shared" si="0" ref="H36:H43">+D36+E36-F36</f>
        <v>119309.95000000007</v>
      </c>
      <c r="I36" s="60"/>
      <c r="J36" s="17">
        <f>120304.32-994.37</f>
        <v>119309.95000000001</v>
      </c>
    </row>
    <row r="37" spans="3:9" ht="13.5" customHeight="1" thickBot="1">
      <c r="C37" s="19" t="s">
        <v>24</v>
      </c>
      <c r="D37" s="24">
        <v>26114.230000000003</v>
      </c>
      <c r="E37" s="14"/>
      <c r="F37" s="14">
        <v>3990.37</v>
      </c>
      <c r="G37" s="23"/>
      <c r="H37" s="23">
        <f t="shared" si="0"/>
        <v>22123.860000000004</v>
      </c>
      <c r="I37" s="25"/>
    </row>
    <row r="38" spans="3:10" ht="12.75" customHeight="1" thickBot="1">
      <c r="C38" s="12" t="s">
        <v>25</v>
      </c>
      <c r="D38" s="13">
        <v>62912.01000000007</v>
      </c>
      <c r="E38" s="14">
        <f>329925.64+1040.96</f>
        <v>330966.60000000003</v>
      </c>
      <c r="F38" s="14">
        <v>319372.49</v>
      </c>
      <c r="G38" s="23">
        <f>+E38</f>
        <v>330966.60000000003</v>
      </c>
      <c r="H38" s="23">
        <f t="shared" si="0"/>
        <v>74506.12000000011</v>
      </c>
      <c r="I38" s="25" t="s">
        <v>26</v>
      </c>
      <c r="J38" s="2">
        <f>75056.02-549.9</f>
        <v>74506.12000000001</v>
      </c>
    </row>
    <row r="39" spans="3:11" ht="26.25" customHeight="1" thickBot="1">
      <c r="C39" s="12" t="s">
        <v>27</v>
      </c>
      <c r="D39" s="13">
        <v>90997.95999999985</v>
      </c>
      <c r="E39" s="14">
        <f>135451.71+137.88+443035.5+1797.42</f>
        <v>580422.51</v>
      </c>
      <c r="F39" s="14">
        <f>5461.73+160702.58+384373.15</f>
        <v>550537.46</v>
      </c>
      <c r="G39" s="23">
        <v>509489.22</v>
      </c>
      <c r="H39" s="23">
        <f t="shared" si="0"/>
        <v>120883.0099999999</v>
      </c>
      <c r="I39" s="26" t="s">
        <v>28</v>
      </c>
      <c r="J39" s="2">
        <f>39553.86+51735.12-291.02</f>
        <v>90997.96</v>
      </c>
      <c r="K39" s="15">
        <f>34092.13+26331.11+61504.04-1044.27</f>
        <v>120883.01</v>
      </c>
    </row>
    <row r="40" spans="3:10" ht="30" customHeight="1" thickBot="1">
      <c r="C40" s="12" t="s">
        <v>29</v>
      </c>
      <c r="D40" s="13">
        <v>4933.810000000005</v>
      </c>
      <c r="E40" s="16">
        <f>30712.06+102.88</f>
        <v>30814.940000000002</v>
      </c>
      <c r="F40" s="16">
        <v>29234.63</v>
      </c>
      <c r="G40" s="23">
        <f>+E40</f>
        <v>30814.940000000002</v>
      </c>
      <c r="H40" s="23">
        <f t="shared" si="0"/>
        <v>6514.120000000006</v>
      </c>
      <c r="I40" s="26" t="s">
        <v>30</v>
      </c>
      <c r="J40" s="2">
        <f>6569.63-55.51</f>
        <v>6514.12</v>
      </c>
    </row>
    <row r="41" spans="3:10" ht="13.5" customHeight="1" thickBot="1">
      <c r="C41" s="19" t="s">
        <v>31</v>
      </c>
      <c r="D41" s="13">
        <v>71540.18</v>
      </c>
      <c r="E41" s="16">
        <f>370128.38+2644.19</f>
        <v>372772.57</v>
      </c>
      <c r="F41" s="16">
        <v>346631.45</v>
      </c>
      <c r="G41" s="23">
        <f>+E41</f>
        <v>372772.57</v>
      </c>
      <c r="H41" s="23">
        <f t="shared" si="0"/>
        <v>97681.29999999999</v>
      </c>
      <c r="I41" s="25"/>
      <c r="J41" s="15">
        <f>98116.53-435.23</f>
        <v>97681.3</v>
      </c>
    </row>
    <row r="42" spans="3:11" ht="13.5" customHeight="1" thickBot="1">
      <c r="C42" s="19" t="s">
        <v>32</v>
      </c>
      <c r="D42" s="13">
        <v>15746.249999999996</v>
      </c>
      <c r="E42" s="16">
        <f>216121.62-579.56+103593.6-556.28</f>
        <v>318579.38</v>
      </c>
      <c r="F42" s="16">
        <f>89442.07+187751.03</f>
        <v>277193.1</v>
      </c>
      <c r="G42" s="23">
        <f>+E42</f>
        <v>318579.38</v>
      </c>
      <c r="H42" s="23">
        <f t="shared" si="0"/>
        <v>57132.53000000003</v>
      </c>
      <c r="I42" s="25"/>
      <c r="J42" s="2">
        <f>10613.14+5133.11</f>
        <v>15746.25</v>
      </c>
      <c r="K42" s="2">
        <f>41055.87-2651.7+20044.21-1315.85</f>
        <v>57132.530000000006</v>
      </c>
    </row>
    <row r="43" spans="3:10" ht="13.5" customHeight="1" thickBot="1">
      <c r="C43" s="12" t="s">
        <v>33</v>
      </c>
      <c r="D43" s="27">
        <v>18959.609999999986</v>
      </c>
      <c r="E43" s="16">
        <f>124361.7+416.4</f>
        <v>124778.09999999999</v>
      </c>
      <c r="F43" s="16">
        <v>118366.55</v>
      </c>
      <c r="G43" s="23">
        <f>+E43</f>
        <v>124778.09999999999</v>
      </c>
      <c r="H43" s="23">
        <f t="shared" si="0"/>
        <v>25371.15999999996</v>
      </c>
      <c r="I43" s="26" t="s">
        <v>34</v>
      </c>
      <c r="J43" s="2">
        <f>25595.9-224.74</f>
        <v>25371.16</v>
      </c>
    </row>
    <row r="44" spans="3:9" s="29" customFormat="1" ht="13.5" customHeight="1" thickBot="1">
      <c r="C44" s="12" t="s">
        <v>18</v>
      </c>
      <c r="D44" s="18">
        <f>SUM(D35:D43)</f>
        <v>811300.4100000005</v>
      </c>
      <c r="E44" s="18">
        <f>SUM(E35:E43)</f>
        <v>5042520.71</v>
      </c>
      <c r="F44" s="18">
        <f>SUM(F35:F43)</f>
        <v>4754658.149999999</v>
      </c>
      <c r="G44" s="18">
        <f>SUM(G35:G43)</f>
        <v>4578910.27</v>
      </c>
      <c r="H44" s="18">
        <f>SUM(H35:H43)</f>
        <v>1099162.9700000004</v>
      </c>
      <c r="I44" s="28"/>
    </row>
    <row r="45" spans="3:9" ht="13.5" customHeight="1" thickBot="1">
      <c r="C45" s="61" t="s">
        <v>35</v>
      </c>
      <c r="D45" s="61"/>
      <c r="E45" s="61"/>
      <c r="F45" s="61"/>
      <c r="G45" s="61"/>
      <c r="H45" s="61"/>
      <c r="I45" s="61"/>
    </row>
    <row r="46" spans="3:9" ht="39" customHeight="1" thickBot="1">
      <c r="C46" s="30" t="s">
        <v>36</v>
      </c>
      <c r="D46" s="62" t="s">
        <v>37</v>
      </c>
      <c r="E46" s="63"/>
      <c r="F46" s="63"/>
      <c r="G46" s="63"/>
      <c r="H46" s="64"/>
      <c r="I46" s="31" t="s">
        <v>38</v>
      </c>
    </row>
    <row r="47" spans="3:9" ht="15.75" customHeight="1" thickBot="1">
      <c r="C47" s="32" t="s">
        <v>39</v>
      </c>
      <c r="D47" s="65" t="s">
        <v>40</v>
      </c>
      <c r="E47" s="66"/>
      <c r="F47" s="66"/>
      <c r="G47" s="66"/>
      <c r="H47" s="67"/>
      <c r="I47" s="33" t="s">
        <v>41</v>
      </c>
    </row>
    <row r="48" spans="3:9" s="35" customFormat="1" ht="5.25" customHeight="1" hidden="1" thickBot="1">
      <c r="C48" s="32"/>
      <c r="D48" s="65"/>
      <c r="E48" s="66"/>
      <c r="F48" s="66"/>
      <c r="G48" s="66"/>
      <c r="H48" s="67"/>
      <c r="I48" s="34"/>
    </row>
    <row r="49" spans="3:9" s="35" customFormat="1" ht="29.25" customHeight="1" hidden="1" thickBot="1">
      <c r="C49" s="36"/>
      <c r="D49" s="52"/>
      <c r="E49" s="53"/>
      <c r="F49" s="53"/>
      <c r="G49" s="53"/>
      <c r="H49" s="54"/>
      <c r="I49" s="37"/>
    </row>
    <row r="50" spans="3:9" s="35" customFormat="1" ht="29.25" customHeight="1" thickBot="1">
      <c r="C50" s="32" t="s">
        <v>42</v>
      </c>
      <c r="D50" s="55" t="s">
        <v>43</v>
      </c>
      <c r="E50" s="56"/>
      <c r="F50" s="56"/>
      <c r="G50" s="56"/>
      <c r="H50" s="57"/>
      <c r="I50" s="38" t="s">
        <v>44</v>
      </c>
    </row>
    <row r="51" spans="3:8" ht="18.75" customHeight="1">
      <c r="C51" s="39" t="s">
        <v>45</v>
      </c>
      <c r="D51" s="39"/>
      <c r="E51" s="39"/>
      <c r="F51" s="39"/>
      <c r="G51" s="39"/>
      <c r="H51" s="40">
        <f>+H32+H44</f>
        <v>3243050.4899999984</v>
      </c>
    </row>
    <row r="52" spans="3:8" ht="12" customHeight="1" hidden="1">
      <c r="C52" s="42" t="s">
        <v>46</v>
      </c>
      <c r="D52" s="42"/>
      <c r="F52" s="43"/>
      <c r="G52" s="43"/>
      <c r="H52" s="43"/>
    </row>
    <row r="53" ht="12.75" customHeight="1">
      <c r="C53" s="44" t="s">
        <v>47</v>
      </c>
    </row>
    <row r="55" spans="4:8" ht="12.75">
      <c r="D55" s="45"/>
      <c r="E55" s="45"/>
      <c r="F55" s="45"/>
      <c r="G55" s="45"/>
      <c r="H55" s="45"/>
    </row>
    <row r="56" spans="5:6" ht="12.75">
      <c r="E56" s="45"/>
      <c r="F56" s="45"/>
    </row>
    <row r="57" spans="4:8" ht="12.75">
      <c r="D57" s="45"/>
      <c r="E57" s="45"/>
      <c r="F57" s="45"/>
      <c r="G57" s="45"/>
      <c r="H57" s="45"/>
    </row>
  </sheetData>
  <sheetProtection/>
  <mergeCells count="14">
    <mergeCell ref="C21:I21"/>
    <mergeCell ref="C22:I22"/>
    <mergeCell ref="C23:I23"/>
    <mergeCell ref="C24:I24"/>
    <mergeCell ref="C26:I26"/>
    <mergeCell ref="I27:I31"/>
    <mergeCell ref="D49:H49"/>
    <mergeCell ref="D50:H50"/>
    <mergeCell ref="C33:I33"/>
    <mergeCell ref="I35:I36"/>
    <mergeCell ref="C45:I45"/>
    <mergeCell ref="D46:H46"/>
    <mergeCell ref="D47:H47"/>
    <mergeCell ref="D48:H4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abSelected="1" zoomScaleSheetLayoutView="120" zoomScalePageLayoutView="0" workbookViewId="0" topLeftCell="A9">
      <selection activeCell="E24" sqref="E24"/>
    </sheetView>
  </sheetViews>
  <sheetFormatPr defaultColWidth="9.00390625" defaultRowHeight="12.75"/>
  <cols>
    <col min="1" max="1" width="4.625" style="46" customWidth="1"/>
    <col min="2" max="2" width="12.375" style="46" customWidth="1"/>
    <col min="3" max="3" width="13.25390625" style="46" hidden="1" customWidth="1"/>
    <col min="4" max="4" width="12.125" style="46" customWidth="1"/>
    <col min="5" max="5" width="13.625" style="46" customWidth="1"/>
    <col min="6" max="6" width="13.25390625" style="46" customWidth="1"/>
    <col min="7" max="7" width="14.25390625" style="46" customWidth="1"/>
    <col min="8" max="9" width="15.125" style="46" customWidth="1"/>
    <col min="10" max="16384" width="9.125" style="46" customWidth="1"/>
  </cols>
  <sheetData>
    <row r="13" spans="1:9" ht="15">
      <c r="A13" s="76" t="s">
        <v>48</v>
      </c>
      <c r="B13" s="76"/>
      <c r="C13" s="76"/>
      <c r="D13" s="76"/>
      <c r="E13" s="76"/>
      <c r="F13" s="76"/>
      <c r="G13" s="76"/>
      <c r="H13" s="76"/>
      <c r="I13" s="76"/>
    </row>
    <row r="14" spans="1:9" ht="15">
      <c r="A14" s="76" t="s">
        <v>49</v>
      </c>
      <c r="B14" s="76"/>
      <c r="C14" s="76"/>
      <c r="D14" s="76"/>
      <c r="E14" s="76"/>
      <c r="F14" s="76"/>
      <c r="G14" s="76"/>
      <c r="H14" s="76"/>
      <c r="I14" s="76"/>
    </row>
    <row r="15" spans="1:9" ht="15">
      <c r="A15" s="76" t="s">
        <v>50</v>
      </c>
      <c r="B15" s="76"/>
      <c r="C15" s="76"/>
      <c r="D15" s="76"/>
      <c r="E15" s="76"/>
      <c r="F15" s="76"/>
      <c r="G15" s="76"/>
      <c r="H15" s="76"/>
      <c r="I15" s="76"/>
    </row>
    <row r="16" spans="1:9" ht="60">
      <c r="A16" s="47" t="s">
        <v>51</v>
      </c>
      <c r="B16" s="47" t="s">
        <v>52</v>
      </c>
      <c r="C16" s="47" t="s">
        <v>53</v>
      </c>
      <c r="D16" s="47" t="s">
        <v>54</v>
      </c>
      <c r="E16" s="47" t="s">
        <v>55</v>
      </c>
      <c r="F16" s="48" t="s">
        <v>56</v>
      </c>
      <c r="G16" s="48" t="s">
        <v>57</v>
      </c>
      <c r="H16" s="47" t="s">
        <v>58</v>
      </c>
      <c r="I16" s="47" t="s">
        <v>59</v>
      </c>
    </row>
    <row r="17" spans="1:9" ht="15">
      <c r="A17" s="49" t="s">
        <v>60</v>
      </c>
      <c r="B17" s="50">
        <v>248.94657</v>
      </c>
      <c r="C17" s="50"/>
      <c r="D17" s="50">
        <v>535.43716</v>
      </c>
      <c r="E17" s="50">
        <v>505.77536</v>
      </c>
      <c r="F17" s="50">
        <f>18.38+19.50887</f>
        <v>37.88887</v>
      </c>
      <c r="G17" s="50">
        <v>142.76001</v>
      </c>
      <c r="H17" s="50">
        <v>119.30995</v>
      </c>
      <c r="I17" s="50">
        <f>B17+D17+F17-G17</f>
        <v>679.51259</v>
      </c>
    </row>
    <row r="19" ht="15">
      <c r="A19" s="46" t="s">
        <v>61</v>
      </c>
    </row>
    <row r="20" ht="15">
      <c r="A20" s="46" t="s">
        <v>62</v>
      </c>
    </row>
    <row r="21" ht="15">
      <c r="A21" s="46" t="s">
        <v>63</v>
      </c>
    </row>
    <row r="22" ht="15">
      <c r="A22" s="46" t="s">
        <v>64</v>
      </c>
    </row>
    <row r="23" ht="15">
      <c r="A23" s="46" t="s">
        <v>65</v>
      </c>
    </row>
    <row r="24" ht="15">
      <c r="A24" s="46" t="s">
        <v>66</v>
      </c>
    </row>
    <row r="25" spans="1:2" ht="15">
      <c r="A25" s="51" t="s">
        <v>67</v>
      </c>
      <c r="B25" s="51"/>
    </row>
    <row r="26" ht="15">
      <c r="A26" s="46" t="s">
        <v>68</v>
      </c>
    </row>
    <row r="27" ht="15">
      <c r="A27" s="46" t="s">
        <v>69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2017-04-23T19:52:33Z</dcterms:created>
  <dcterms:modified xsi:type="dcterms:W3CDTF">2017-04-24T18:55:46Z</dcterms:modified>
  <cp:category/>
  <cp:version/>
  <cp:contentType/>
  <cp:contentStatus/>
</cp:coreProperties>
</file>