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<sst xmlns="http://schemas.openxmlformats.org/spreadsheetml/2006/main" count="70" uniqueCount="63">
  <si>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</si>
  <si>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</si>
  <si>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</si>
  <si>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Парковая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</si>
  <si>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</si>
  <si>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</si>
  <si>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</si>
  <si>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</si>
  <si>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</si>
  <si>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</si>
  <si>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</si>
  <si>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</si>
  <si>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</si>
  <si>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</si>
  <si>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</si>
  <si>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</si>
  <si>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</si>
  <si>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</si>
  <si>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</si>
  <si>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</si>
  <si>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</si>
  <si>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</si>
  <si>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Н/2011-107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</si>
  <si>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</si>
  <si>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</si>
  <si>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</si>
  <si>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</si>
  <si>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</si>
  <si>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</si>
  <si>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</si>
  <si>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</si>
  <si>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</si>
  <si>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</si>
  <si>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</si>
  <si>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</si>
  <si>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</si>
  <si>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</si>
  <si>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2160,00 руб.,  ООО "Перспектива" 5600.00руб.</t>
  </si>
  <si>
    <t>ЦИТ "Домашние сети",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</si>
  <si>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</si>
  <si>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</si>
  <si>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</si>
  <si>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</si>
  <si>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</si>
  <si>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Парковая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</si>
  <si>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</si>
  <si>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</si>
  <si>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</si>
  <si>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</si>
  <si>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</si>
  <si>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</si>
  <si>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</si>
  <si>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</si>
  <si>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</si>
  <si>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</si>
  <si>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54.53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</si>
  <si>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крыши от снега  - 46.98 т.р.</t>
  </si>
  <si>
    <t>ремонт ЦО - 4.13 т.р.</t>
  </si>
  <si>
    <t>аварийное обслуживание - 0,99 т.р.</t>
  </si>
  <si>
    <t>установка  замка - 0,61 т.р.</t>
  </si>
  <si>
    <t>ремонт систем ХВС, ГВС - 0.20 т.р.</t>
  </si>
  <si>
    <t>работы по электрике - 0,77 т.р.</t>
  </si>
  <si>
    <t>прочее - 0,85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</si>
</sst>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D42">
      <selection activeCell="M53" sqref="M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25390625" style="33" customWidth="1"/>
    <col min="4" max="4" width="13.00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2.875" style="33" customWidth="1"/>
    <col min="9" max="9" width="27.253906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2" t="s">
        <v>1</v>
      </c>
      <c r="D21" s="52"/>
      <c r="E21" s="52"/>
      <c r="F21" s="52"/>
      <c r="G21" s="52"/>
      <c r="H21" s="52"/>
      <c r="I21" s="52"/>
    </row>
    <row r="22" spans="3:9" ht="12.75">
      <c r="C22" s="53" t="s">
        <v>2</v>
      </c>
      <c r="D22" s="53"/>
      <c r="E22" s="53"/>
      <c r="F22" s="53"/>
      <c r="G22" s="53"/>
      <c r="H22" s="53"/>
      <c r="I22" s="53"/>
    </row>
    <row r="23" spans="3:9" ht="12.75">
      <c r="C23" s="53" t="s">
        <v>3</v>
      </c>
      <c r="D23" s="53"/>
      <c r="E23" s="53"/>
      <c r="F23" s="53"/>
      <c r="G23" s="53"/>
      <c r="H23" s="53"/>
      <c r="I23" s="53"/>
    </row>
    <row r="24" spans="3:9" ht="6" customHeight="1" thickBot="1">
      <c r="C24" s="54"/>
      <c r="D24" s="54"/>
      <c r="E24" s="54"/>
      <c r="F24" s="54"/>
      <c r="G24" s="54"/>
      <c r="H24" s="54"/>
      <c r="I24" s="54"/>
    </row>
    <row r="25" spans="3:9" ht="51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5" t="s">
        <v>11</v>
      </c>
      <c r="D26" s="45"/>
      <c r="E26" s="45"/>
      <c r="F26" s="45"/>
      <c r="G26" s="45"/>
      <c r="H26" s="45"/>
      <c r="I26" s="56"/>
    </row>
    <row r="27" spans="3:11" ht="13.5" customHeight="1" thickBot="1">
      <c r="C27" s="12" t="s">
        <v>12</v>
      </c>
      <c r="D27" s="13">
        <v>428154.56999999983</v>
      </c>
      <c r="E27" s="14">
        <v>2100098.01</v>
      </c>
      <c r="F27" s="14">
        <f>8313.61+19149.28+2004.26+1952010.22</f>
        <v>1981477.3699999999</v>
      </c>
      <c r="G27" s="14">
        <v>2103024.99</v>
      </c>
      <c r="H27" s="14">
        <f>+D27+E27-F27</f>
        <v>546775.2099999997</v>
      </c>
      <c r="I27" s="57" t="s">
        <v>13</v>
      </c>
      <c r="K27" s="15">
        <f>34287.69+32410.26+13252.6+466824.66</f>
        <v>546775.21</v>
      </c>
    </row>
    <row r="28" spans="3:11" ht="13.5" customHeight="1" thickBot="1">
      <c r="C28" s="12" t="s">
        <v>14</v>
      </c>
      <c r="D28" s="13">
        <v>136712.45999999996</v>
      </c>
      <c r="E28" s="16">
        <f>622200.28-20304.38</f>
        <v>601895.9</v>
      </c>
      <c r="F28" s="16">
        <f>823.4+11613.54+6228.74+485333.67</f>
        <v>503999.35</v>
      </c>
      <c r="G28" s="14">
        <v>610715.1</v>
      </c>
      <c r="H28" s="14">
        <f>+D28+E28-F28</f>
        <v>234609.01</v>
      </c>
      <c r="I28" s="58"/>
      <c r="K28" s="15">
        <f>3562.57+16745.44+9648.3+205657.74-1005.04</f>
        <v>234609.00999999998</v>
      </c>
    </row>
    <row r="29" spans="3:11" ht="13.5" customHeight="1" thickBot="1">
      <c r="C29" s="12" t="s">
        <v>15</v>
      </c>
      <c r="D29" s="13">
        <v>87133.03000000003</v>
      </c>
      <c r="E29" s="16">
        <f>382660.17-12727.89</f>
        <v>369932.27999999997</v>
      </c>
      <c r="F29" s="16">
        <f>428.07+320964.6+9908.73</f>
        <v>331301.39999999997</v>
      </c>
      <c r="G29" s="14">
        <v>412975.48</v>
      </c>
      <c r="H29" s="14">
        <f>+D29+E29-F29</f>
        <v>125763.91000000003</v>
      </c>
      <c r="I29" s="58"/>
      <c r="K29" s="15">
        <f>2138.38+109641.97-366.17+14349.73</f>
        <v>125763.91</v>
      </c>
    </row>
    <row r="30" spans="3:11" ht="13.5" customHeight="1" thickBot="1">
      <c r="C30" s="12" t="s">
        <v>16</v>
      </c>
      <c r="D30" s="13">
        <v>50783.32000000001</v>
      </c>
      <c r="E30" s="16">
        <f>85781-2169.28+134284.99-4045.18</f>
        <v>213851.53</v>
      </c>
      <c r="F30" s="16">
        <f>95.97+68489.07+1940.54+113366.74+3455.06</f>
        <v>187347.38</v>
      </c>
      <c r="G30" s="14">
        <v>226684.29</v>
      </c>
      <c r="H30" s="14">
        <f>+D30+E30-F30</f>
        <v>77287.46999999997</v>
      </c>
      <c r="I30" s="58"/>
      <c r="K30" s="2">
        <f>427.76+30149.93-138.63+2494.16+39552.74-128.52+4930.03</f>
        <v>77287.46999999999</v>
      </c>
    </row>
    <row r="31" spans="3:11" ht="13.5" customHeight="1" thickBot="1">
      <c r="C31" s="12" t="s">
        <v>17</v>
      </c>
      <c r="D31" s="13">
        <v>4289.750000000007</v>
      </c>
      <c r="E31" s="16">
        <f>9466.75+14490.43</f>
        <v>23957.18</v>
      </c>
      <c r="F31" s="16">
        <f>2.76+9.66+4.42+8711.93+14584.39+117.77</f>
        <v>23430.93</v>
      </c>
      <c r="G31" s="14">
        <f>34678.99+22552.56</f>
        <v>57231.55</v>
      </c>
      <c r="H31" s="14">
        <f>+D31+E31-F31</f>
        <v>4816.000000000007</v>
      </c>
      <c r="I31" s="59"/>
      <c r="K31" s="2">
        <f>11.34+40.37+18.71+1911.62+2587.65+246.32-0.01</f>
        <v>4816</v>
      </c>
    </row>
    <row r="32" spans="3:9" ht="13.5" customHeight="1" thickBot="1">
      <c r="C32" s="12" t="s">
        <v>18</v>
      </c>
      <c r="D32" s="17">
        <f>SUM(D27:D31)</f>
        <v>707073.1299999999</v>
      </c>
      <c r="E32" s="17">
        <f>SUM(E27:E31)</f>
        <v>3309734.8999999994</v>
      </c>
      <c r="F32" s="17">
        <f>SUM(F27:F31)</f>
        <v>3027556.4299999997</v>
      </c>
      <c r="G32" s="17">
        <f>SUM(G27:G31)</f>
        <v>3410631.41</v>
      </c>
      <c r="H32" s="17">
        <f>SUM(H27:H31)</f>
        <v>989251.5999999997</v>
      </c>
      <c r="I32" s="12"/>
    </row>
    <row r="33" spans="3:9" ht="13.5" customHeight="1" thickBot="1">
      <c r="C33" s="45" t="s">
        <v>19</v>
      </c>
      <c r="D33" s="45"/>
      <c r="E33" s="45"/>
      <c r="F33" s="45"/>
      <c r="G33" s="45"/>
      <c r="H33" s="45"/>
      <c r="I33" s="45"/>
    </row>
    <row r="34" spans="3:9" ht="50.25" customHeight="1" thickBot="1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1" ht="24" customHeight="1" thickBot="1">
      <c r="C35" s="9" t="s">
        <v>21</v>
      </c>
      <c r="D35" s="20">
        <v>170628.36</v>
      </c>
      <c r="E35" s="21">
        <f>1046.51+4542.96+900703.5</f>
        <v>906292.97</v>
      </c>
      <c r="F35" s="21">
        <f>844.85+3678.3+850834.18</f>
        <v>855357.3300000001</v>
      </c>
      <c r="G35" s="21">
        <f>+E35</f>
        <v>906292.97</v>
      </c>
      <c r="H35" s="21">
        <f>+D35+E35-F35</f>
        <v>221564</v>
      </c>
      <c r="I35" s="46" t="s">
        <v>22</v>
      </c>
      <c r="J35" s="22">
        <f>7.49-0.11+171537.54-953.94+37.94-0.56-D35</f>
        <v>0</v>
      </c>
      <c r="K35" s="22">
        <f>209.04+902.04+220452.92-H35</f>
        <v>0</v>
      </c>
    </row>
    <row r="36" spans="3:10" ht="14.25" customHeight="1" thickBot="1">
      <c r="C36" s="12" t="s">
        <v>23</v>
      </c>
      <c r="D36" s="13">
        <v>35001.580000000016</v>
      </c>
      <c r="E36" s="14">
        <v>189170.05</v>
      </c>
      <c r="F36" s="14">
        <v>178324.46</v>
      </c>
      <c r="G36" s="21">
        <v>54526.54</v>
      </c>
      <c r="H36" s="21">
        <f aca="true" t="shared" si="0" ref="H36:H42">+D36+E36-F36</f>
        <v>45847.17000000001</v>
      </c>
      <c r="I36" s="47"/>
      <c r="J36" s="22"/>
    </row>
    <row r="37" spans="3:9" ht="13.5" customHeight="1" thickBot="1">
      <c r="C37" s="18" t="s">
        <v>24</v>
      </c>
      <c r="D37" s="23">
        <v>5929.170000000045</v>
      </c>
      <c r="E37" s="14"/>
      <c r="F37" s="14">
        <v>892.74</v>
      </c>
      <c r="G37" s="21"/>
      <c r="H37" s="21">
        <f t="shared" si="0"/>
        <v>5036.430000000045</v>
      </c>
      <c r="I37" s="24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4" t="s">
        <v>26</v>
      </c>
    </row>
    <row r="39" spans="3:11" ht="28.5" customHeight="1" thickBot="1">
      <c r="C39" s="12" t="s">
        <v>27</v>
      </c>
      <c r="D39" s="13">
        <v>38396.25</v>
      </c>
      <c r="E39" s="14">
        <f>157596.68+48234.47</f>
        <v>205831.15</v>
      </c>
      <c r="F39" s="14">
        <f>131362.82+58349.57+4359.96</f>
        <v>194072.35</v>
      </c>
      <c r="G39" s="21">
        <v>225722.17</v>
      </c>
      <c r="H39" s="21">
        <f t="shared" si="0"/>
        <v>50155.04999999999</v>
      </c>
      <c r="I39" s="25" t="s">
        <v>28</v>
      </c>
      <c r="J39" s="2">
        <f>24370.25-214.58+14240.58</f>
        <v>38396.25</v>
      </c>
      <c r="K39" s="2">
        <f>26233.86+14040.57+9880.62</f>
        <v>50155.05</v>
      </c>
    </row>
    <row r="40" spans="3:9" ht="24" customHeight="1" thickBot="1">
      <c r="C40" s="12" t="s">
        <v>29</v>
      </c>
      <c r="D40" s="13">
        <v>6544.5199999999895</v>
      </c>
      <c r="E40" s="16">
        <v>34932.46</v>
      </c>
      <c r="F40" s="16">
        <v>32944.77</v>
      </c>
      <c r="G40" s="21">
        <f>+E40</f>
        <v>34932.46</v>
      </c>
      <c r="H40" s="21">
        <f t="shared" si="0"/>
        <v>8532.209999999992</v>
      </c>
      <c r="I40" s="25" t="s">
        <v>30</v>
      </c>
    </row>
    <row r="41" spans="3:9" ht="13.5" customHeight="1" thickBot="1">
      <c r="C41" s="18" t="s">
        <v>31</v>
      </c>
      <c r="D41" s="13">
        <v>30912.339999999997</v>
      </c>
      <c r="E41" s="16">
        <v>144589.05</v>
      </c>
      <c r="F41" s="16">
        <v>133292.37</v>
      </c>
      <c r="G41" s="21">
        <f>+E41</f>
        <v>144589.05</v>
      </c>
      <c r="H41" s="21">
        <f t="shared" si="0"/>
        <v>42209.01999999999</v>
      </c>
      <c r="I41" s="24"/>
    </row>
    <row r="42" spans="3:11" ht="13.5" customHeight="1" thickBot="1">
      <c r="C42" s="18" t="s">
        <v>32</v>
      </c>
      <c r="D42" s="13">
        <v>6919.75</v>
      </c>
      <c r="E42" s="16">
        <f>80163.1+51578.44</f>
        <v>131741.54</v>
      </c>
      <c r="F42" s="16">
        <f>33813.7+51453.13</f>
        <v>85266.82999999999</v>
      </c>
      <c r="G42" s="21">
        <f>+E42</f>
        <v>131741.54</v>
      </c>
      <c r="H42" s="21">
        <f t="shared" si="0"/>
        <v>53394.46000000002</v>
      </c>
      <c r="I42" s="24"/>
      <c r="J42" s="2">
        <f>4694-475.67+2936.97-235.55</f>
        <v>6919.749999999999</v>
      </c>
      <c r="K42" s="2">
        <f>20466.16+32933.61-5.31</f>
        <v>53394.46000000001</v>
      </c>
    </row>
    <row r="43" spans="3:9" ht="13.5" customHeight="1" thickBot="1">
      <c r="C43" s="12" t="s">
        <v>33</v>
      </c>
      <c r="D43" s="26">
        <v>6953.220000000001</v>
      </c>
      <c r="E43" s="16">
        <v>37440.52</v>
      </c>
      <c r="F43" s="16">
        <v>35281.86</v>
      </c>
      <c r="G43" s="21">
        <f>+E43</f>
        <v>37440.52</v>
      </c>
      <c r="H43" s="21">
        <f>+D43+E43-F43</f>
        <v>9111.879999999997</v>
      </c>
      <c r="I43" s="25" t="s">
        <v>34</v>
      </c>
    </row>
    <row r="44" spans="3:9" s="28" customFormat="1" ht="13.5" customHeight="1" thickBot="1">
      <c r="C44" s="12" t="s">
        <v>18</v>
      </c>
      <c r="D44" s="17">
        <f>SUM(D35:D43)</f>
        <v>301285.19000000006</v>
      </c>
      <c r="E44" s="17">
        <f>SUM(E35:E43)</f>
        <v>1649997.74</v>
      </c>
      <c r="F44" s="17">
        <f>SUM(F35:F43)</f>
        <v>1515432.7100000002</v>
      </c>
      <c r="G44" s="17">
        <f>SUM(G35:G43)</f>
        <v>1535245.25</v>
      </c>
      <c r="H44" s="17">
        <f>SUM(H35:H43)</f>
        <v>435850.22000000015</v>
      </c>
      <c r="I44" s="27"/>
    </row>
    <row r="45" spans="3:9" ht="13.5" customHeight="1" thickBot="1">
      <c r="C45" s="48" t="s">
        <v>35</v>
      </c>
      <c r="D45" s="48"/>
      <c r="E45" s="48"/>
      <c r="F45" s="48"/>
      <c r="G45" s="48"/>
      <c r="H45" s="48"/>
      <c r="I45" s="48"/>
    </row>
    <row r="46" spans="3:9" ht="32.25" customHeight="1" thickBot="1">
      <c r="C46" s="29" t="s">
        <v>36</v>
      </c>
      <c r="D46" s="49" t="s">
        <v>37</v>
      </c>
      <c r="E46" s="50"/>
      <c r="F46" s="50"/>
      <c r="G46" s="50"/>
      <c r="H46" s="51"/>
      <c r="I46" s="30" t="s">
        <v>38</v>
      </c>
    </row>
    <row r="47" spans="3:8" ht="22.5" customHeight="1">
      <c r="C47" s="31" t="s">
        <v>39</v>
      </c>
      <c r="D47" s="31"/>
      <c r="E47" s="31"/>
      <c r="F47" s="31"/>
      <c r="G47" s="31"/>
      <c r="H47" s="32">
        <f>+H32+H44</f>
        <v>1425101.8199999998</v>
      </c>
    </row>
    <row r="48" spans="3:8" ht="12" customHeight="1" hidden="1">
      <c r="C48" s="34" t="s">
        <v>40</v>
      </c>
      <c r="D48" s="34"/>
      <c r="F48" s="35"/>
      <c r="G48" s="35"/>
      <c r="H48" s="35"/>
    </row>
    <row r="49" ht="12.75" customHeight="1">
      <c r="C49" s="36" t="s">
        <v>41</v>
      </c>
    </row>
    <row r="50" spans="3:8" ht="12.75">
      <c r="C50" s="2"/>
      <c r="D50" s="2"/>
      <c r="E50" s="2"/>
      <c r="F50" s="2"/>
      <c r="G50" s="2"/>
      <c r="H50" s="2"/>
    </row>
    <row r="51" spans="3:8" ht="15" customHeight="1">
      <c r="C51" s="34"/>
      <c r="D51" s="37"/>
      <c r="E51" s="37"/>
      <c r="F51" s="37"/>
      <c r="G51" s="37"/>
      <c r="H51" s="37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20">
      <selection activeCell="E37" sqref="E37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9" width="15.125" style="38" customWidth="1"/>
    <col min="10" max="16384" width="9.125" style="38" customWidth="1"/>
  </cols>
  <sheetData>
    <row r="13" spans="1:9" ht="15">
      <c r="A13" s="60" t="s">
        <v>42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105.40123</v>
      </c>
      <c r="C17" s="42"/>
      <c r="D17" s="42">
        <v>189.17005</v>
      </c>
      <c r="E17" s="42">
        <v>178.32446</v>
      </c>
      <c r="F17" s="42">
        <v>7.76</v>
      </c>
      <c r="G17" s="42">
        <v>54.52654</v>
      </c>
      <c r="H17" s="42">
        <v>45.84717</v>
      </c>
      <c r="I17" s="42">
        <f>B17+D17+F17-G17</f>
        <v>247.80473999999998</v>
      </c>
    </row>
    <row r="19" ht="15">
      <c r="A19" s="38" t="s">
        <v>55</v>
      </c>
    </row>
    <row r="20" ht="15">
      <c r="A20" s="43" t="s">
        <v>56</v>
      </c>
    </row>
    <row r="21" ht="15">
      <c r="A21" s="43" t="s">
        <v>57</v>
      </c>
    </row>
    <row r="22" ht="15">
      <c r="A22" s="43" t="s">
        <v>58</v>
      </c>
    </row>
    <row r="23" ht="15">
      <c r="A23" s="43" t="s">
        <v>59</v>
      </c>
    </row>
    <row r="24" ht="15">
      <c r="A24" s="43" t="s">
        <v>60</v>
      </c>
    </row>
    <row r="25" ht="15">
      <c r="A25" s="43" t="s">
        <v>61</v>
      </c>
    </row>
    <row r="26" ht="15">
      <c r="A26" s="43" t="s">
        <v>62</v>
      </c>
    </row>
    <row r="27" spans="4:6" ht="15">
      <c r="D27" s="44"/>
      <c r="E27" s="44"/>
      <c r="F27" s="44"/>
    </row>
    <row r="28" spans="4:6" ht="15">
      <c r="D28" s="44"/>
      <c r="E28" s="44"/>
      <c r="F28" s="44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2017-04-23T20:00:38Z</dcterms:created>
  <dcterms:modified xsi:type="dcterms:W3CDTF">2017-04-24T18:56:25Z</dcterms:modified>
  <cp:category/>
  <cp:version/>
  <cp:contentType/>
  <cp:contentStatus/>
</cp:coreProperties>
</file>