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<sst xmlns="http://schemas.openxmlformats.org/spreadsheetml/2006/main" count="74" uniqueCount="67">
  <si>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</si>
  <si>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</si>
  <si>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</si>
  <si>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2/2  по ул. Школьная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</si>
  <si>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</si>
  <si>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</si>
  <si>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</si>
  <si>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</si>
  <si>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</si>
  <si>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</si>
  <si>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</si>
  <si>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</si>
  <si>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</si>
  <si>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</si>
  <si>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</si>
  <si>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</si>
  <si>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</si>
  <si>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</si>
  <si>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</si>
  <si>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</si>
  <si>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</si>
  <si>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</si>
  <si>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</si>
  <si>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</si>
  <si>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</si>
  <si>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</si>
  <si>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</si>
  <si>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</si>
  <si>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 УК "Житель", ООО "Леноблстрой"</t>
  </si>
  <si>
    <t>Аренда контейнера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</si>
  <si>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</si>
  <si>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</si>
  <si>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</si>
  <si>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</si>
  <si>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</si>
  <si>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</si>
  <si>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</si>
  <si>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ООО"Энерго-Сервис"</t>
  </si>
  <si>
    <t>Повышающий коэффициент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</si>
  <si>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</si>
  <si>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</si>
  <si>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</si>
  <si>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</si>
  <si>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 xml:space="preserve">Аренда </t>
  </si>
  <si>
    <t xml:space="preserve">Поступило от ООО "Электромонтаж" за управление и содержание общедомового имущества, и за сбор ТБО 65753.26 руб. </t>
  </si>
  <si>
    <t>ООО "Электромонтаж"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</si>
  <si>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</si>
  <si>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</si>
  <si>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</si>
  <si>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</si>
  <si>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</si>
  <si>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2/2 по ул. Школьная с 01.01.2016г. по 31.12.2016г.</t>
  </si>
  <si>
    <t>№                             п/п</t>
  </si>
  <si>
    <t>Остаток на 01.01.2016.,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</si>
  <si>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</si>
  <si>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</si>
  <si>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</si>
  <si>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</si>
  <si>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</si>
  <si>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</si>
  <si>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</si>
  <si>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</si>
  <si>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11,75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</si>
  <si>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очистка крыши от снега - 10,99 т.р.</t>
  </si>
  <si>
    <t>работы по электрике - 0,52 т.р.</t>
  </si>
  <si>
    <t>аварийное обслуживание - 0.16 т.р.</t>
  </si>
  <si>
    <t>прочее - 0,08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</si>
</sst>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33" borderId="15" xfId="0" applyNumberFormat="1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vertical="top" wrapText="1"/>
    </xf>
    <xf numFmtId="0" fontId="12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6" fillId="34" borderId="14" xfId="0" applyFont="1" applyFill="1" applyBorder="1" applyAlignment="1">
      <alignment horizontal="center" vertical="top" wrapText="1"/>
    </xf>
    <xf numFmtId="4" fontId="8" fillId="34" borderId="15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vertical="top" wrapText="1"/>
    </xf>
    <xf numFmtId="0" fontId="12" fillId="34" borderId="15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3"/>
  <sheetViews>
    <sheetView zoomScalePageLayoutView="0" workbookViewId="0" topLeftCell="C40">
      <selection activeCell="I54" sqref="I5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125" style="45" customWidth="1"/>
    <col min="4" max="4" width="12.75390625" style="45" customWidth="1"/>
    <col min="5" max="5" width="11.875" style="45" customWidth="1"/>
    <col min="6" max="6" width="13.25390625" style="45" customWidth="1"/>
    <col min="7" max="7" width="11.875" style="45" customWidth="1"/>
    <col min="8" max="8" width="13.00390625" style="45" customWidth="1"/>
    <col min="9" max="9" width="25.125" style="45" customWidth="1"/>
    <col min="10" max="10" width="10.125" style="2" hidden="1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61" t="s">
        <v>1</v>
      </c>
      <c r="D20" s="61"/>
      <c r="E20" s="61"/>
      <c r="F20" s="61"/>
      <c r="G20" s="61"/>
      <c r="H20" s="61"/>
      <c r="I20" s="61"/>
    </row>
    <row r="21" spans="3:9" ht="12.75">
      <c r="C21" s="62" t="s">
        <v>2</v>
      </c>
      <c r="D21" s="62"/>
      <c r="E21" s="62"/>
      <c r="F21" s="62"/>
      <c r="G21" s="62"/>
      <c r="H21" s="62"/>
      <c r="I21" s="62"/>
    </row>
    <row r="22" spans="3:9" ht="12.75">
      <c r="C22" s="62" t="s">
        <v>3</v>
      </c>
      <c r="D22" s="62"/>
      <c r="E22" s="62"/>
      <c r="F22" s="62"/>
      <c r="G22" s="62"/>
      <c r="H22" s="62"/>
      <c r="I22" s="62"/>
    </row>
    <row r="23" spans="3:9" ht="6" customHeight="1" thickBot="1">
      <c r="C23" s="63"/>
      <c r="D23" s="63"/>
      <c r="E23" s="63"/>
      <c r="F23" s="63"/>
      <c r="G23" s="63"/>
      <c r="H23" s="63"/>
      <c r="I23" s="63"/>
    </row>
    <row r="24" spans="3:9" ht="57" customHeight="1" thickBot="1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>
      <c r="C25" s="64" t="s">
        <v>11</v>
      </c>
      <c r="D25" s="54"/>
      <c r="E25" s="54"/>
      <c r="F25" s="54"/>
      <c r="G25" s="54"/>
      <c r="H25" s="54"/>
      <c r="I25" s="65"/>
    </row>
    <row r="26" spans="3:11" ht="13.5" customHeight="1" thickBot="1">
      <c r="C26" s="12" t="s">
        <v>12</v>
      </c>
      <c r="D26" s="13">
        <v>45148.7699999999</v>
      </c>
      <c r="E26" s="14">
        <v>416111.13</v>
      </c>
      <c r="F26" s="14">
        <f>72.33+447.36+416698.8</f>
        <v>417218.49</v>
      </c>
      <c r="G26" s="14">
        <v>362530.47</v>
      </c>
      <c r="H26" s="15">
        <f>+D26+E26-F26</f>
        <v>44041.409999999916</v>
      </c>
      <c r="I26" s="66" t="s">
        <v>13</v>
      </c>
      <c r="K26" s="2">
        <f>0.79+4.85+44035.77</f>
        <v>44041.409999999996</v>
      </c>
    </row>
    <row r="27" spans="3:11" ht="13.5" customHeight="1" thickBot="1">
      <c r="C27" s="12" t="s">
        <v>14</v>
      </c>
      <c r="D27" s="13">
        <v>6706.970000000016</v>
      </c>
      <c r="E27" s="16">
        <f>97830.6-12551.77</f>
        <v>85278.83</v>
      </c>
      <c r="F27" s="16">
        <f>0.01+87765.19+63.34</f>
        <v>87828.54</v>
      </c>
      <c r="G27" s="14">
        <v>104797.63</v>
      </c>
      <c r="H27" s="15">
        <f>+D27+E27-F27</f>
        <v>4157.260000000024</v>
      </c>
      <c r="I27" s="67"/>
      <c r="K27" s="2">
        <f>8945.62-4789.05+0.69</f>
        <v>4157.26</v>
      </c>
    </row>
    <row r="28" spans="3:11" ht="13.5" customHeight="1" thickBot="1">
      <c r="C28" s="12" t="s">
        <v>15</v>
      </c>
      <c r="D28" s="13">
        <v>7956.239999999991</v>
      </c>
      <c r="E28" s="16">
        <f>80824.7-4291.86</f>
        <v>76532.84</v>
      </c>
      <c r="F28" s="16">
        <f>80704.77+154.6</f>
        <v>80859.37000000001</v>
      </c>
      <c r="G28" s="14">
        <v>80974.36</v>
      </c>
      <c r="H28" s="15">
        <f>+D28+E28-F28</f>
        <v>3629.7099999999773</v>
      </c>
      <c r="I28" s="67"/>
      <c r="K28" s="2">
        <f>4755.44-1127.41+1.68</f>
        <v>3629.7099999999996</v>
      </c>
    </row>
    <row r="29" spans="3:11" ht="13.5" customHeight="1" thickBot="1">
      <c r="C29" s="12" t="s">
        <v>16</v>
      </c>
      <c r="D29" s="13">
        <v>3894.779999999999</v>
      </c>
      <c r="E29" s="16">
        <f>13518.35-1416.16+28363.27-787.62</f>
        <v>39677.84</v>
      </c>
      <c r="F29" s="16">
        <f>12548.83+9.54+29083.66+57.1</f>
        <v>41699.13</v>
      </c>
      <c r="G29" s="14">
        <v>78508.52</v>
      </c>
      <c r="H29" s="15">
        <f>+D29+E29-F29</f>
        <v>1873.489999999998</v>
      </c>
      <c r="I29" s="67"/>
      <c r="K29" s="2">
        <f>1240.27-646.19+0.11+1674.37-395.69+0.62</f>
        <v>1873.4899999999998</v>
      </c>
    </row>
    <row r="30" spans="3:11" ht="13.5" customHeight="1" thickBot="1">
      <c r="C30" s="12" t="s">
        <v>17</v>
      </c>
      <c r="D30" s="13">
        <v>-93.56000000000085</v>
      </c>
      <c r="E30" s="16">
        <f>1006.9+3088.29</f>
        <v>4095.19</v>
      </c>
      <c r="F30" s="16">
        <f>0.3+0.57+769.77+2845.22+6</f>
        <v>3621.8599999999997</v>
      </c>
      <c r="G30" s="14">
        <f>3831.58+17689.22</f>
        <v>21520.800000000003</v>
      </c>
      <c r="H30" s="15">
        <f>+D30+E30-F30</f>
        <v>379.7699999999995</v>
      </c>
      <c r="I30" s="68"/>
      <c r="K30" s="2">
        <f>134.76-112.79+357.73+0.07</f>
        <v>379.77</v>
      </c>
    </row>
    <row r="31" spans="3:9" ht="13.5" customHeight="1" thickBot="1">
      <c r="C31" s="12" t="s">
        <v>18</v>
      </c>
      <c r="D31" s="17">
        <f>SUM(D26:D30)</f>
        <v>63613.19999999991</v>
      </c>
      <c r="E31" s="17">
        <f>SUM(E26:E30)</f>
        <v>621695.83</v>
      </c>
      <c r="F31" s="17">
        <f>SUM(F26:F30)</f>
        <v>631227.39</v>
      </c>
      <c r="G31" s="17">
        <f>SUM(G26:G30)</f>
        <v>648331.78</v>
      </c>
      <c r="H31" s="17">
        <f>SUM(H26:H30)</f>
        <v>54081.63999999991</v>
      </c>
      <c r="I31" s="12"/>
    </row>
    <row r="32" spans="3:9" ht="13.5" customHeight="1" thickBot="1">
      <c r="C32" s="54" t="s">
        <v>19</v>
      </c>
      <c r="D32" s="54"/>
      <c r="E32" s="54"/>
      <c r="F32" s="54"/>
      <c r="G32" s="54"/>
      <c r="H32" s="54"/>
      <c r="I32" s="54"/>
    </row>
    <row r="33" spans="3:9" ht="56.25" customHeight="1" thickBot="1">
      <c r="C33" s="18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9" t="s">
        <v>20</v>
      </c>
    </row>
    <row r="34" spans="3:9" ht="30.75" customHeight="1" thickBot="1">
      <c r="C34" s="9" t="s">
        <v>21</v>
      </c>
      <c r="D34" s="20">
        <v>12695.179999999964</v>
      </c>
      <c r="E34" s="21">
        <v>158687.52</v>
      </c>
      <c r="F34" s="21">
        <v>160823.47</v>
      </c>
      <c r="G34" s="21">
        <f>+E34</f>
        <v>158687.52</v>
      </c>
      <c r="H34" s="21">
        <f aca="true" t="shared" si="0" ref="H34:H42">+D34+E34-F34</f>
        <v>10559.229999999952</v>
      </c>
      <c r="I34" s="55" t="s">
        <v>22</v>
      </c>
    </row>
    <row r="35" spans="3:10" ht="14.25" customHeight="1" thickBot="1">
      <c r="C35" s="12" t="s">
        <v>23</v>
      </c>
      <c r="D35" s="13">
        <v>2432.390000000003</v>
      </c>
      <c r="E35" s="14">
        <v>30404.4</v>
      </c>
      <c r="F35" s="14">
        <v>30813.65</v>
      </c>
      <c r="G35" s="21">
        <v>11745.77</v>
      </c>
      <c r="H35" s="21">
        <f>+D35+E35-F35</f>
        <v>2023.1400000000067</v>
      </c>
      <c r="I35" s="56"/>
      <c r="J35" s="22"/>
    </row>
    <row r="36" spans="3:9" ht="13.5" customHeight="1" thickBot="1">
      <c r="C36" s="18" t="s">
        <v>24</v>
      </c>
      <c r="D36" s="23">
        <v>80.3899999999935</v>
      </c>
      <c r="E36" s="14"/>
      <c r="F36" s="14">
        <v>79.53</v>
      </c>
      <c r="G36" s="21"/>
      <c r="H36" s="21">
        <f t="shared" si="0"/>
        <v>0.8599999999935051</v>
      </c>
      <c r="I36" s="24"/>
    </row>
    <row r="37" spans="3:11" ht="12.75" customHeight="1" thickBot="1">
      <c r="C37" s="12" t="s">
        <v>25</v>
      </c>
      <c r="D37" s="23">
        <v>8513.150000000023</v>
      </c>
      <c r="E37" s="14">
        <f>152109.79-446.95+23863.57-465.33</f>
        <v>175061.08000000002</v>
      </c>
      <c r="F37" s="14">
        <f>149671.86+23328.92</f>
        <v>173000.77999999997</v>
      </c>
      <c r="G37" s="21"/>
      <c r="H37" s="21">
        <f t="shared" si="0"/>
        <v>10573.45000000007</v>
      </c>
      <c r="I37" s="25" t="s">
        <v>26</v>
      </c>
      <c r="J37" s="2">
        <f>7267.31+1245.84</f>
        <v>8513.15</v>
      </c>
      <c r="K37" s="2">
        <f>9258.29+1315.16</f>
        <v>10573.45</v>
      </c>
    </row>
    <row r="38" spans="3:11" ht="26.25" customHeight="1" thickBot="1">
      <c r="C38" s="12" t="s">
        <v>27</v>
      </c>
      <c r="D38" s="13">
        <v>3162.119999999988</v>
      </c>
      <c r="E38" s="14">
        <f>9881.46+29644.38</f>
        <v>39525.84</v>
      </c>
      <c r="F38" s="14">
        <f>27037.13+12908.87+111.88</f>
        <v>40057.88</v>
      </c>
      <c r="G38" s="21">
        <v>49116.73</v>
      </c>
      <c r="H38" s="21">
        <f t="shared" si="0"/>
        <v>2630.079999999987</v>
      </c>
      <c r="I38" s="26" t="s">
        <v>28</v>
      </c>
      <c r="J38" s="2">
        <f>113.09+3049.03</f>
        <v>3162.1200000000003</v>
      </c>
      <c r="K38" s="2">
        <f>1.21+21.62+2607.25</f>
        <v>2630.08</v>
      </c>
    </row>
    <row r="39" spans="3:9" s="32" customFormat="1" ht="13.5" customHeight="1" hidden="1" thickBot="1">
      <c r="C39" s="27" t="s">
        <v>29</v>
      </c>
      <c r="D39" s="28">
        <v>0</v>
      </c>
      <c r="E39" s="29"/>
      <c r="F39" s="29"/>
      <c r="G39" s="21"/>
      <c r="H39" s="30">
        <f t="shared" si="0"/>
        <v>0</v>
      </c>
      <c r="I39" s="31" t="s">
        <v>30</v>
      </c>
    </row>
    <row r="40" spans="3:9" ht="27.75" customHeight="1" thickBot="1">
      <c r="C40" s="12" t="s">
        <v>31</v>
      </c>
      <c r="D40" s="13">
        <v>168.40999999999985</v>
      </c>
      <c r="E40" s="16">
        <v>2105.04</v>
      </c>
      <c r="F40" s="16">
        <v>2133.38</v>
      </c>
      <c r="G40" s="21">
        <f>+E40</f>
        <v>2105.04</v>
      </c>
      <c r="H40" s="21">
        <f t="shared" si="0"/>
        <v>140.0699999999997</v>
      </c>
      <c r="I40" s="26" t="s">
        <v>32</v>
      </c>
    </row>
    <row r="41" spans="3:9" ht="13.5" customHeight="1" thickBot="1">
      <c r="C41" s="18" t="s">
        <v>33</v>
      </c>
      <c r="D41" s="13">
        <v>3164.4300000000003</v>
      </c>
      <c r="E41" s="16">
        <v>31543.12</v>
      </c>
      <c r="F41" s="16">
        <v>32156.28</v>
      </c>
      <c r="G41" s="21">
        <f>+E41</f>
        <v>31543.12</v>
      </c>
      <c r="H41" s="21">
        <f t="shared" si="0"/>
        <v>2551.270000000004</v>
      </c>
      <c r="I41" s="25"/>
    </row>
    <row r="42" spans="3:9" s="38" customFormat="1" ht="24" customHeight="1" hidden="1" thickBot="1">
      <c r="C42" s="33" t="s">
        <v>34</v>
      </c>
      <c r="D42" s="34">
        <v>0</v>
      </c>
      <c r="E42" s="35"/>
      <c r="F42" s="35"/>
      <c r="G42" s="21">
        <f>+E42</f>
        <v>0</v>
      </c>
      <c r="H42" s="36">
        <f t="shared" si="0"/>
        <v>0</v>
      </c>
      <c r="I42" s="37" t="s">
        <v>35</v>
      </c>
    </row>
    <row r="43" spans="3:9" ht="13.5" thickBot="1">
      <c r="C43" s="12" t="s">
        <v>36</v>
      </c>
      <c r="D43" s="13">
        <v>692.3099999999977</v>
      </c>
      <c r="E43" s="16">
        <v>8653.56</v>
      </c>
      <c r="F43" s="16">
        <v>8770.04</v>
      </c>
      <c r="G43" s="21">
        <f>+E43</f>
        <v>8653.56</v>
      </c>
      <c r="H43" s="21">
        <f>+D43+E43-F43</f>
        <v>575.8299999999963</v>
      </c>
      <c r="I43" s="26" t="s">
        <v>37</v>
      </c>
    </row>
    <row r="44" spans="3:11" ht="13.5" thickBot="1">
      <c r="C44" s="18" t="s">
        <v>38</v>
      </c>
      <c r="D44" s="13">
        <v>959.37</v>
      </c>
      <c r="E44" s="16">
        <f>10230.48+5072.22</f>
        <v>15302.7</v>
      </c>
      <c r="F44" s="16">
        <f>3773.93+7615.67</f>
        <v>11389.6</v>
      </c>
      <c r="G44" s="21">
        <f>+E44</f>
        <v>15302.7</v>
      </c>
      <c r="H44" s="14">
        <f>+D44+E44-F44</f>
        <v>4872.470000000001</v>
      </c>
      <c r="I44" s="25"/>
      <c r="J44" s="2">
        <f>641.64+317.73</f>
        <v>959.37</v>
      </c>
      <c r="K44" s="2">
        <f>3256.45+1616.02</f>
        <v>4872.469999999999</v>
      </c>
    </row>
    <row r="45" spans="3:9" s="39" customFormat="1" ht="16.5" customHeight="1" thickBot="1">
      <c r="C45" s="12" t="s">
        <v>18</v>
      </c>
      <c r="D45" s="17">
        <f>SUM(D34:D44)</f>
        <v>31867.74999999997</v>
      </c>
      <c r="E45" s="17">
        <f>SUM(E34:E44)</f>
        <v>461283.25999999995</v>
      </c>
      <c r="F45" s="17">
        <f>SUM(F34:F44)</f>
        <v>459224.6099999999</v>
      </c>
      <c r="G45" s="17">
        <f>SUM(G34:G44)</f>
        <v>277154.44</v>
      </c>
      <c r="H45" s="17">
        <f>SUM(H34:H44)</f>
        <v>33926.40000000001</v>
      </c>
      <c r="I45" s="24"/>
    </row>
    <row r="46" spans="3:9" ht="13.5" customHeight="1" thickBot="1">
      <c r="C46" s="57" t="s">
        <v>39</v>
      </c>
      <c r="D46" s="57"/>
      <c r="E46" s="57"/>
      <c r="F46" s="57"/>
      <c r="G46" s="57"/>
      <c r="H46" s="57"/>
      <c r="I46" s="57"/>
    </row>
    <row r="47" spans="3:9" ht="27" customHeight="1" thickBot="1">
      <c r="C47" s="40" t="s">
        <v>40</v>
      </c>
      <c r="D47" s="58" t="s">
        <v>41</v>
      </c>
      <c r="E47" s="59"/>
      <c r="F47" s="59"/>
      <c r="G47" s="59"/>
      <c r="H47" s="60"/>
      <c r="I47" s="41" t="s">
        <v>42</v>
      </c>
    </row>
    <row r="48" spans="3:9" ht="26.25" customHeight="1" thickBot="1">
      <c r="C48" s="40" t="s">
        <v>43</v>
      </c>
      <c r="D48" s="58" t="s">
        <v>44</v>
      </c>
      <c r="E48" s="59"/>
      <c r="F48" s="59"/>
      <c r="G48" s="59"/>
      <c r="H48" s="60"/>
      <c r="I48" s="42" t="s">
        <v>45</v>
      </c>
    </row>
    <row r="49" spans="3:8" ht="18" customHeight="1">
      <c r="C49" s="43" t="s">
        <v>46</v>
      </c>
      <c r="D49" s="43"/>
      <c r="E49" s="43"/>
      <c r="F49" s="43"/>
      <c r="G49" s="43"/>
      <c r="H49" s="44">
        <f>+H31+H45</f>
        <v>88008.03999999992</v>
      </c>
    </row>
    <row r="50" ht="15" hidden="1">
      <c r="C50" s="46" t="s">
        <v>47</v>
      </c>
    </row>
    <row r="51" ht="12.75">
      <c r="C51" s="47" t="s">
        <v>48</v>
      </c>
    </row>
    <row r="52" spans="5:6" ht="12.75">
      <c r="E52" s="48"/>
      <c r="F52" s="48"/>
    </row>
    <row r="53" spans="4:8" ht="12.75">
      <c r="D53" s="48"/>
      <c r="E53" s="48"/>
      <c r="F53" s="48"/>
      <c r="G53" s="48"/>
      <c r="H53" s="48"/>
    </row>
  </sheetData>
  <sheetProtection/>
  <mergeCells count="11">
    <mergeCell ref="I26:I30"/>
    <mergeCell ref="C32:I32"/>
    <mergeCell ref="I34:I35"/>
    <mergeCell ref="C46:I46"/>
    <mergeCell ref="D47:H47"/>
    <mergeCell ref="D48:H48"/>
    <mergeCell ref="C20:I20"/>
    <mergeCell ref="C21:I21"/>
    <mergeCell ref="C22:I22"/>
    <mergeCell ref="C23:I23"/>
    <mergeCell ref="C25:I25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3"/>
  <sheetViews>
    <sheetView tabSelected="1" zoomScaleSheetLayoutView="120" zoomScalePageLayoutView="0" workbookViewId="0" topLeftCell="A13">
      <selection activeCell="F28" sqref="F28"/>
    </sheetView>
  </sheetViews>
  <sheetFormatPr defaultColWidth="9.00390625" defaultRowHeight="12.75"/>
  <cols>
    <col min="1" max="1" width="4.625" style="49" customWidth="1"/>
    <col min="2" max="2" width="12.375" style="49" customWidth="1"/>
    <col min="3" max="3" width="13.25390625" style="49" hidden="1" customWidth="1"/>
    <col min="4" max="4" width="12.125" style="49" customWidth="1"/>
    <col min="5" max="5" width="13.625" style="49" customWidth="1"/>
    <col min="6" max="6" width="13.25390625" style="49" customWidth="1"/>
    <col min="7" max="7" width="14.25390625" style="49" customWidth="1"/>
    <col min="8" max="8" width="15.125" style="49" customWidth="1"/>
    <col min="9" max="9" width="13.75390625" style="49" customWidth="1"/>
    <col min="10" max="16384" width="9.125" style="49" customWidth="1"/>
  </cols>
  <sheetData>
    <row r="13" spans="1:9" ht="15">
      <c r="A13" s="69" t="s">
        <v>49</v>
      </c>
      <c r="B13" s="69"/>
      <c r="C13" s="69"/>
      <c r="D13" s="69"/>
      <c r="E13" s="69"/>
      <c r="F13" s="69"/>
      <c r="G13" s="69"/>
      <c r="H13" s="69"/>
      <c r="I13" s="69"/>
    </row>
    <row r="14" spans="1:9" ht="15">
      <c r="A14" s="69" t="s">
        <v>50</v>
      </c>
      <c r="B14" s="69"/>
      <c r="C14" s="69"/>
      <c r="D14" s="69"/>
      <c r="E14" s="69"/>
      <c r="F14" s="69"/>
      <c r="G14" s="69"/>
      <c r="H14" s="69"/>
      <c r="I14" s="69"/>
    </row>
    <row r="15" spans="1:9" ht="15">
      <c r="A15" s="69" t="s">
        <v>51</v>
      </c>
      <c r="B15" s="69"/>
      <c r="C15" s="69"/>
      <c r="D15" s="69"/>
      <c r="E15" s="69"/>
      <c r="F15" s="69"/>
      <c r="G15" s="69"/>
      <c r="H15" s="69"/>
      <c r="I15" s="69"/>
    </row>
    <row r="16" spans="1:9" ht="60">
      <c r="A16" s="50" t="s">
        <v>52</v>
      </c>
      <c r="B16" s="50" t="s">
        <v>53</v>
      </c>
      <c r="C16" s="50" t="s">
        <v>54</v>
      </c>
      <c r="D16" s="50" t="s">
        <v>55</v>
      </c>
      <c r="E16" s="50" t="s">
        <v>56</v>
      </c>
      <c r="F16" s="51" t="s">
        <v>57</v>
      </c>
      <c r="G16" s="51" t="s">
        <v>58</v>
      </c>
      <c r="H16" s="50" t="s">
        <v>59</v>
      </c>
      <c r="I16" s="50" t="s">
        <v>60</v>
      </c>
    </row>
    <row r="17" spans="1:9" ht="15">
      <c r="A17" s="52" t="s">
        <v>61</v>
      </c>
      <c r="B17" s="53">
        <v>206.99612</v>
      </c>
      <c r="C17" s="53">
        <v>0</v>
      </c>
      <c r="D17" s="53">
        <v>30.4044</v>
      </c>
      <c r="E17" s="53">
        <v>30.81365</v>
      </c>
      <c r="F17" s="53">
        <f>2.16+65.75326</f>
        <v>67.91326</v>
      </c>
      <c r="G17" s="53">
        <v>11.74577</v>
      </c>
      <c r="H17" s="53">
        <v>2.02314</v>
      </c>
      <c r="I17" s="53">
        <f>B17+D17+F17-G17</f>
        <v>293.56801</v>
      </c>
    </row>
    <row r="19" ht="15">
      <c r="A19" s="49" t="s">
        <v>62</v>
      </c>
    </row>
    <row r="20" ht="15">
      <c r="A20" s="49" t="s">
        <v>63</v>
      </c>
    </row>
    <row r="21" ht="15">
      <c r="A21" s="49" t="s">
        <v>64</v>
      </c>
    </row>
    <row r="22" ht="15">
      <c r="A22" s="49" t="s">
        <v>65</v>
      </c>
    </row>
    <row r="23" ht="15">
      <c r="A23" s="49" t="s">
        <v>66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2017-04-23T20:13:23Z</dcterms:created>
  <dcterms:modified xsi:type="dcterms:W3CDTF">2017-04-24T19:05:27Z</dcterms:modified>
  <cp:category/>
  <cp:version/>
  <cp:contentType/>
  <cp:contentStatus/>
</cp:coreProperties>
</file>