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<sst xmlns="http://schemas.openxmlformats.org/spreadsheetml/2006/main" count="73" uniqueCount="66">
  <si>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</si>
  <si>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</si>
  <si>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</si>
  <si>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10/1  по ул. Центральная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</si>
  <si>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</si>
  <si>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</si>
  <si>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</si>
  <si>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</si>
  <si>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</si>
  <si>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</si>
  <si>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</si>
  <si>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</si>
  <si>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</si>
  <si>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</si>
  <si>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</si>
  <si>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</si>
  <si>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</si>
  <si>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</si>
  <si>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</si>
  <si>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</si>
  <si>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</si>
  <si>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</si>
  <si>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Н/2008-15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</si>
  <si>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</si>
  <si>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</si>
  <si>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</si>
  <si>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</si>
  <si>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</si>
  <si>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</si>
  <si>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</si>
  <si>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</si>
  <si>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</si>
  <si>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</si>
  <si>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</si>
  <si>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</si>
  <si>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</si>
  <si>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</si>
  <si>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4320.00 руб., от ПАО "Вымпелком" 3150.00 руб., от ООО "Перспектива" 5600.00руб.</t>
  </si>
  <si>
    <t>ЦИТ "Домашние сети",              ПАО "Вымпелком",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</si>
  <si>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</si>
  <si>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</si>
  <si>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</si>
  <si>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</si>
  <si>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</si>
  <si>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10/1 по ул. Центральная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</si>
  <si>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</si>
  <si>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</si>
  <si>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</si>
  <si>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</si>
  <si>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</si>
  <si>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</si>
  <si>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</si>
  <si>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</si>
  <si>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</si>
  <si>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</si>
  <si>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311.03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</si>
  <si>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замена подъездного отопления - 193.73 т.р.</t>
  </si>
  <si>
    <t>ремонт лифтового оборудования - 75.83 т.р.</t>
  </si>
  <si>
    <t>аварийное обслуживание - 2.07 т.р.</t>
  </si>
  <si>
    <t>очистка крыши от снега - 35.32 т.р.</t>
  </si>
  <si>
    <t>смена стекол - 0,21 т.р.</t>
  </si>
  <si>
    <t>прочее - 0,70 т.р.</t>
  </si>
  <si>
    <t>ремонт ЦО - 2,70 т.р.</t>
  </si>
  <si>
    <t>работы по электрике - 0.13 т.р.</t>
  </si>
  <si>
    <t>ремонт систем ХВС, ГВС - 0.22 т.р.</t>
  </si>
  <si>
    <t>ремонт металлических лестничных решеток - 0.12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</si>
</sst>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33" fillId="0" borderId="0" xfId="52" applyFill="1">
      <alignment/>
      <protection/>
    </xf>
    <xf numFmtId="0" fontId="33" fillId="0" borderId="0" xfId="52" applyFont="1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zoomScaleSheetLayoutView="100" zoomScalePageLayoutView="0" workbookViewId="0" topLeftCell="C41">
      <selection activeCell="C56" sqref="C5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75390625" style="33" customWidth="1"/>
    <col min="4" max="4" width="13.003906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125" style="33" customWidth="1"/>
    <col min="9" max="9" width="26.125" style="33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51" t="s">
        <v>1</v>
      </c>
      <c r="D22" s="51"/>
      <c r="E22" s="51"/>
      <c r="F22" s="51"/>
      <c r="G22" s="51"/>
      <c r="H22" s="51"/>
      <c r="I22" s="51"/>
    </row>
    <row r="23" spans="3:9" ht="12.75">
      <c r="C23" s="52" t="s">
        <v>2</v>
      </c>
      <c r="D23" s="52"/>
      <c r="E23" s="52"/>
      <c r="F23" s="52"/>
      <c r="G23" s="52"/>
      <c r="H23" s="52"/>
      <c r="I23" s="52"/>
    </row>
    <row r="24" spans="3:9" ht="12.75">
      <c r="C24" s="52" t="s">
        <v>3</v>
      </c>
      <c r="D24" s="52"/>
      <c r="E24" s="52"/>
      <c r="F24" s="52"/>
      <c r="G24" s="52"/>
      <c r="H24" s="52"/>
      <c r="I24" s="52"/>
    </row>
    <row r="25" spans="3:9" ht="6" customHeight="1" thickBot="1">
      <c r="C25" s="53"/>
      <c r="D25" s="53"/>
      <c r="E25" s="53"/>
      <c r="F25" s="53"/>
      <c r="G25" s="53"/>
      <c r="H25" s="53"/>
      <c r="I25" s="53"/>
    </row>
    <row r="26" spans="3:9" ht="55.5" customHeight="1" thickBot="1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>
      <c r="C27" s="54" t="s">
        <v>11</v>
      </c>
      <c r="D27" s="44"/>
      <c r="E27" s="44"/>
      <c r="F27" s="44"/>
      <c r="G27" s="44"/>
      <c r="H27" s="44"/>
      <c r="I27" s="55"/>
    </row>
    <row r="28" spans="3:11" ht="13.5" customHeight="1" thickBot="1">
      <c r="C28" s="12" t="s">
        <v>12</v>
      </c>
      <c r="D28" s="13">
        <v>193082.24</v>
      </c>
      <c r="E28" s="14">
        <v>2008666.58</v>
      </c>
      <c r="F28" s="14">
        <f>1892161.15+14574.34</f>
        <v>1906735.49</v>
      </c>
      <c r="G28" s="14">
        <v>2027906.64</v>
      </c>
      <c r="H28" s="14">
        <f>+D28+E28-F28</f>
        <v>295013.3300000003</v>
      </c>
      <c r="I28" s="56" t="s">
        <v>13</v>
      </c>
      <c r="K28" s="15">
        <f>22985.33+272028</f>
        <v>295013.33</v>
      </c>
    </row>
    <row r="29" spans="3:11" ht="13.5" customHeight="1" thickBot="1">
      <c r="C29" s="12" t="s">
        <v>14</v>
      </c>
      <c r="D29" s="13">
        <v>88498.08999999997</v>
      </c>
      <c r="E29" s="16">
        <f>778485.53-21057.24</f>
        <v>757428.29</v>
      </c>
      <c r="F29" s="16">
        <f>712725.57+7290.73</f>
        <v>720016.2999999999</v>
      </c>
      <c r="G29" s="14">
        <v>729760.36</v>
      </c>
      <c r="H29" s="14">
        <f>+D29+E29-F29</f>
        <v>125910.08000000007</v>
      </c>
      <c r="I29" s="57"/>
      <c r="K29" s="15">
        <f>109593.67-4429.08+20745.49</f>
        <v>125910.08</v>
      </c>
    </row>
    <row r="30" spans="3:11" ht="13.5" customHeight="1" thickBot="1">
      <c r="C30" s="12" t="s">
        <v>15</v>
      </c>
      <c r="D30" s="13">
        <v>49147.810000000114</v>
      </c>
      <c r="E30" s="16">
        <f>463957.04-27578.18</f>
        <v>436378.86</v>
      </c>
      <c r="F30" s="16">
        <f>1235.12+0.46+433088.67</f>
        <v>434324.25</v>
      </c>
      <c r="G30" s="14">
        <v>444183.95</v>
      </c>
      <c r="H30" s="14">
        <f>+D30+E30-F30</f>
        <v>51202.4200000001</v>
      </c>
      <c r="I30" s="57"/>
      <c r="K30" s="2">
        <f>3441.18+1.36+57024.92-9265.04</f>
        <v>51202.42</v>
      </c>
    </row>
    <row r="31" spans="3:11" ht="13.5" customHeight="1" thickBot="1">
      <c r="C31" s="12" t="s">
        <v>16</v>
      </c>
      <c r="D31" s="13">
        <v>29017.50000000003</v>
      </c>
      <c r="E31" s="16">
        <f>162813.54-9100.2+107322.5-1675.46</f>
        <v>259360.38</v>
      </c>
      <c r="F31" s="16">
        <f>436.38+152628.5+852.75+99625.92</f>
        <v>253543.55</v>
      </c>
      <c r="G31" s="14">
        <v>253669.2</v>
      </c>
      <c r="H31" s="14">
        <f>+D31+E31-F31</f>
        <v>34834.330000000016</v>
      </c>
      <c r="I31" s="57"/>
      <c r="K31" s="2">
        <f>1214.13+20098.58-3251.82+2337.44+15047.45-611.45</f>
        <v>34834.33</v>
      </c>
    </row>
    <row r="32" spans="3:11" ht="13.5" customHeight="1" thickBot="1">
      <c r="C32" s="12" t="s">
        <v>17</v>
      </c>
      <c r="D32" s="13">
        <v>1593.179999999993</v>
      </c>
      <c r="E32" s="16">
        <f>15160.68+10975.88</f>
        <v>26136.559999999998</v>
      </c>
      <c r="F32" s="16">
        <f>93.37+15118.71+10324.02+0.74+0.56</f>
        <v>25537.4</v>
      </c>
      <c r="G32" s="14">
        <f>17790.22+11394.51</f>
        <v>29184.730000000003</v>
      </c>
      <c r="H32" s="14">
        <f>+D32+E32-F32</f>
        <v>2192.3399999999892</v>
      </c>
      <c r="I32" s="58"/>
      <c r="K32" s="2">
        <f>92.27+871.99-133.78+1701.74-341.6+1.11+0.61</f>
        <v>2192.3400000000006</v>
      </c>
    </row>
    <row r="33" spans="3:9" ht="13.5" customHeight="1" thickBot="1">
      <c r="C33" s="12" t="s">
        <v>18</v>
      </c>
      <c r="D33" s="17">
        <f>SUM(D28:D32)</f>
        <v>361338.8200000001</v>
      </c>
      <c r="E33" s="17">
        <f>SUM(E28:E32)</f>
        <v>3487970.67</v>
      </c>
      <c r="F33" s="17">
        <f>SUM(F28:F32)</f>
        <v>3340156.9899999998</v>
      </c>
      <c r="G33" s="17">
        <f>SUM(G28:G32)</f>
        <v>3484704.8800000004</v>
      </c>
      <c r="H33" s="17">
        <f>SUM(H28:H32)</f>
        <v>509152.50000000047</v>
      </c>
      <c r="I33" s="18"/>
    </row>
    <row r="34" spans="3:9" ht="13.5" customHeight="1" thickBot="1">
      <c r="C34" s="44" t="s">
        <v>19</v>
      </c>
      <c r="D34" s="44"/>
      <c r="E34" s="44"/>
      <c r="F34" s="44"/>
      <c r="G34" s="44"/>
      <c r="H34" s="44"/>
      <c r="I34" s="44"/>
    </row>
    <row r="35" spans="3:9" ht="54" customHeight="1" thickBot="1">
      <c r="C35" s="19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20" t="s">
        <v>20</v>
      </c>
    </row>
    <row r="36" spans="3:11" ht="35.25" customHeight="1" thickBot="1">
      <c r="C36" s="9" t="s">
        <v>21</v>
      </c>
      <c r="D36" s="21">
        <v>128163.34999999986</v>
      </c>
      <c r="E36" s="22">
        <f>1544375.75+9530.92+37205.4+1739.64-50.97+17228.52-563.71</f>
        <v>1609465.5499999998</v>
      </c>
      <c r="F36" s="22">
        <f>1511997.6+8270.23+32341.85+1513.34+14954.11+1.77+20.33</f>
        <v>1569099.2300000004</v>
      </c>
      <c r="G36" s="14">
        <f>+E36</f>
        <v>1609465.5499999998</v>
      </c>
      <c r="H36" s="22">
        <f>+D36+E36-F36</f>
        <v>168529.66999999923</v>
      </c>
      <c r="I36" s="45" t="s">
        <v>22</v>
      </c>
      <c r="J36" s="23">
        <f>128086.08-0.66+23.51-10.14+92.79-40.04+2.49-1.54+28.63-17.77-D36</f>
        <v>1.4551915228366852E-10</v>
      </c>
      <c r="K36" s="23">
        <f>160463.57+1274.06+4916.3+182.96-7.63+1793.6-82.9+0.72-1.54+8.3-17.77-H36</f>
        <v>7.566995918750763E-10</v>
      </c>
    </row>
    <row r="37" spans="3:10" ht="14.25" customHeight="1" thickBot="1">
      <c r="C37" s="12" t="s">
        <v>23</v>
      </c>
      <c r="D37" s="13">
        <v>24988.43000000005</v>
      </c>
      <c r="E37" s="14">
        <v>306782.68</v>
      </c>
      <c r="F37" s="14">
        <v>299783.41</v>
      </c>
      <c r="G37" s="14">
        <v>311032.78</v>
      </c>
      <c r="H37" s="22">
        <f aca="true" t="shared" si="0" ref="H37:H44">+D37+E37-F37</f>
        <v>31987.70000000007</v>
      </c>
      <c r="I37" s="46"/>
      <c r="J37" s="23"/>
    </row>
    <row r="38" spans="3:9" ht="13.5" customHeight="1" thickBot="1">
      <c r="C38" s="19" t="s">
        <v>24</v>
      </c>
      <c r="D38" s="24">
        <v>1946.869999999999</v>
      </c>
      <c r="E38" s="14"/>
      <c r="F38" s="14">
        <v>508.51</v>
      </c>
      <c r="G38" s="14"/>
      <c r="H38" s="22">
        <f t="shared" si="0"/>
        <v>1438.359999999999</v>
      </c>
      <c r="I38" s="25"/>
    </row>
    <row r="39" spans="3:10" ht="12.75" customHeight="1" thickBot="1">
      <c r="C39" s="12" t="s">
        <v>25</v>
      </c>
      <c r="D39" s="13">
        <v>17807.129999999946</v>
      </c>
      <c r="E39" s="14">
        <f>194791.98-15580.36</f>
        <v>179211.62</v>
      </c>
      <c r="F39" s="14">
        <v>181932.46</v>
      </c>
      <c r="G39" s="14">
        <f>+E39</f>
        <v>179211.62</v>
      </c>
      <c r="H39" s="22">
        <f t="shared" si="0"/>
        <v>15086.28999999995</v>
      </c>
      <c r="I39" s="26" t="s">
        <v>26</v>
      </c>
      <c r="J39" s="2">
        <f>15199.63-113.34</f>
        <v>15086.289999999999</v>
      </c>
    </row>
    <row r="40" spans="3:11" ht="33.75" customHeight="1" thickBot="1">
      <c r="C40" s="12" t="s">
        <v>27</v>
      </c>
      <c r="D40" s="13">
        <v>27189.030000000086</v>
      </c>
      <c r="E40" s="14">
        <f>255578.18+78221.64</f>
        <v>333799.82</v>
      </c>
      <c r="F40" s="14">
        <f>226614.68+98460.33+983.09</f>
        <v>326058.10000000003</v>
      </c>
      <c r="G40" s="14">
        <v>259162.06</v>
      </c>
      <c r="H40" s="22">
        <f t="shared" si="0"/>
        <v>34930.75000000006</v>
      </c>
      <c r="I40" s="27" t="s">
        <v>28</v>
      </c>
      <c r="J40" s="2">
        <f>2409.04+24780.13-0.14</f>
        <v>27189.030000000002</v>
      </c>
      <c r="K40" s="2">
        <f>28963.51-0.01+4541.3+1425.95</f>
        <v>34930.75</v>
      </c>
    </row>
    <row r="41" spans="3:9" ht="27" customHeight="1" thickBot="1">
      <c r="C41" s="12" t="s">
        <v>29</v>
      </c>
      <c r="D41" s="13">
        <v>1212.3199999999997</v>
      </c>
      <c r="E41" s="16">
        <v>15107.12</v>
      </c>
      <c r="F41" s="16">
        <v>14739.37</v>
      </c>
      <c r="G41" s="14">
        <f>+E41</f>
        <v>15107.12</v>
      </c>
      <c r="H41" s="22">
        <f t="shared" si="0"/>
        <v>1580.0699999999997</v>
      </c>
      <c r="I41" s="27" t="s">
        <v>30</v>
      </c>
    </row>
    <row r="42" spans="3:9" ht="13.5" customHeight="1" thickBot="1">
      <c r="C42" s="19" t="s">
        <v>31</v>
      </c>
      <c r="D42" s="13">
        <v>18192.03</v>
      </c>
      <c r="E42" s="16">
        <v>182308.13</v>
      </c>
      <c r="F42" s="16">
        <v>175407.19</v>
      </c>
      <c r="G42" s="14">
        <f>+E42</f>
        <v>182308.13</v>
      </c>
      <c r="H42" s="22">
        <f t="shared" si="0"/>
        <v>25092.97</v>
      </c>
      <c r="I42" s="26"/>
    </row>
    <row r="43" spans="3:11" ht="13.5" customHeight="1" thickBot="1">
      <c r="C43" s="19" t="s">
        <v>32</v>
      </c>
      <c r="D43" s="13">
        <v>2756.34</v>
      </c>
      <c r="E43" s="16">
        <f>60917.98-2888.05+24636.26+1597.3</f>
        <v>84263.49</v>
      </c>
      <c r="F43" s="16">
        <f>23285.78+45342.25</f>
        <v>68628.03</v>
      </c>
      <c r="G43" s="14">
        <f>+E43</f>
        <v>84263.49</v>
      </c>
      <c r="H43" s="22">
        <f t="shared" si="0"/>
        <v>18391.800000000003</v>
      </c>
      <c r="I43" s="26"/>
      <c r="J43" s="2">
        <f>912.86+1843.48</f>
        <v>2756.34</v>
      </c>
      <c r="K43" s="2">
        <f>14531.16+3860.64</f>
        <v>18391.8</v>
      </c>
    </row>
    <row r="44" spans="3:9" ht="13.5" customHeight="1" thickBot="1">
      <c r="C44" s="12" t="s">
        <v>33</v>
      </c>
      <c r="D44" s="13">
        <v>2953.639999999992</v>
      </c>
      <c r="E44" s="16">
        <v>36311.04</v>
      </c>
      <c r="F44" s="16">
        <v>35477.05</v>
      </c>
      <c r="G44" s="14">
        <f>+E44</f>
        <v>36311.04</v>
      </c>
      <c r="H44" s="22">
        <f t="shared" si="0"/>
        <v>3787.62999999999</v>
      </c>
      <c r="I44" s="27" t="s">
        <v>34</v>
      </c>
    </row>
    <row r="45" spans="3:9" s="28" customFormat="1" ht="13.5" customHeight="1" thickBot="1">
      <c r="C45" s="12" t="s">
        <v>18</v>
      </c>
      <c r="D45" s="17">
        <f>SUM(D36:D44)</f>
        <v>225209.13999999993</v>
      </c>
      <c r="E45" s="17">
        <f>SUM(E36:E44)</f>
        <v>2747249.4499999997</v>
      </c>
      <c r="F45" s="17">
        <f>SUM(F36:F44)</f>
        <v>2671633.35</v>
      </c>
      <c r="G45" s="17">
        <f>SUM(G36:G44)</f>
        <v>2676861.79</v>
      </c>
      <c r="H45" s="17">
        <f>SUM(H36:H44)</f>
        <v>300825.2399999993</v>
      </c>
      <c r="I45" s="25"/>
    </row>
    <row r="46" spans="3:9" ht="13.5" customHeight="1" thickBot="1">
      <c r="C46" s="47" t="s">
        <v>35</v>
      </c>
      <c r="D46" s="47"/>
      <c r="E46" s="47"/>
      <c r="F46" s="47"/>
      <c r="G46" s="47"/>
      <c r="H46" s="47"/>
      <c r="I46" s="47"/>
    </row>
    <row r="47" spans="3:9" ht="40.5" customHeight="1" thickBot="1">
      <c r="C47" s="29" t="s">
        <v>36</v>
      </c>
      <c r="D47" s="48" t="s">
        <v>37</v>
      </c>
      <c r="E47" s="49"/>
      <c r="F47" s="49"/>
      <c r="G47" s="49"/>
      <c r="H47" s="50"/>
      <c r="I47" s="30" t="s">
        <v>38</v>
      </c>
    </row>
    <row r="48" spans="3:8" ht="26.25" customHeight="1">
      <c r="C48" s="31" t="s">
        <v>39</v>
      </c>
      <c r="D48" s="31"/>
      <c r="E48" s="31"/>
      <c r="F48" s="31"/>
      <c r="G48" s="31"/>
      <c r="H48" s="32">
        <f>+H33+H45</f>
        <v>809977.7399999998</v>
      </c>
    </row>
    <row r="49" spans="3:4" ht="15" hidden="1">
      <c r="C49" s="34" t="s">
        <v>40</v>
      </c>
      <c r="D49" s="34"/>
    </row>
    <row r="50" ht="12.75" customHeight="1">
      <c r="C50" s="35" t="s">
        <v>41</v>
      </c>
    </row>
    <row r="51" ht="12.75" customHeight="1"/>
    <row r="52" spans="4:8" ht="12.75">
      <c r="D52" s="36"/>
      <c r="E52" s="36"/>
      <c r="F52" s="36"/>
      <c r="G52" s="36"/>
      <c r="H52" s="36"/>
    </row>
    <row r="53" ht="12.75">
      <c r="H53" s="36"/>
    </row>
  </sheetData>
  <sheetProtection/>
  <mergeCells count="10">
    <mergeCell ref="C34:I34"/>
    <mergeCell ref="I36:I37"/>
    <mergeCell ref="C46:I46"/>
    <mergeCell ref="D47:H47"/>
    <mergeCell ref="C22:I22"/>
    <mergeCell ref="C23:I23"/>
    <mergeCell ref="C24:I24"/>
    <mergeCell ref="C25:I25"/>
    <mergeCell ref="C27:I27"/>
    <mergeCell ref="I28:I32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tabSelected="1" zoomScaleSheetLayoutView="120" zoomScalePageLayoutView="0" workbookViewId="0" topLeftCell="A13">
      <selection activeCell="E27" sqref="E27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3.75390625" style="37" customWidth="1"/>
    <col min="10" max="16384" width="9.125" style="37" customWidth="1"/>
  </cols>
  <sheetData>
    <row r="13" spans="1:9" ht="15">
      <c r="A13" s="59" t="s">
        <v>42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9" t="s">
        <v>43</v>
      </c>
      <c r="B14" s="59"/>
      <c r="C14" s="59"/>
      <c r="D14" s="59"/>
      <c r="E14" s="59"/>
      <c r="F14" s="59"/>
      <c r="G14" s="59"/>
      <c r="H14" s="59"/>
      <c r="I14" s="59"/>
    </row>
    <row r="15" spans="1:9" ht="15">
      <c r="A15" s="59" t="s">
        <v>44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38" t="s">
        <v>45</v>
      </c>
      <c r="B16" s="38" t="s">
        <v>46</v>
      </c>
      <c r="C16" s="38" t="s">
        <v>47</v>
      </c>
      <c r="D16" s="38" t="s">
        <v>48</v>
      </c>
      <c r="E16" s="38" t="s">
        <v>49</v>
      </c>
      <c r="F16" s="39" t="s">
        <v>50</v>
      </c>
      <c r="G16" s="39" t="s">
        <v>51</v>
      </c>
      <c r="H16" s="38" t="s">
        <v>52</v>
      </c>
      <c r="I16" s="38" t="s">
        <v>53</v>
      </c>
    </row>
    <row r="17" spans="1:9" ht="15">
      <c r="A17" s="40" t="s">
        <v>54</v>
      </c>
      <c r="B17" s="41">
        <v>2.69611</v>
      </c>
      <c r="C17" s="41"/>
      <c r="D17" s="41">
        <v>306.78268</v>
      </c>
      <c r="E17" s="41">
        <v>299.78341</v>
      </c>
      <c r="F17" s="41">
        <v>13.07</v>
      </c>
      <c r="G17" s="41">
        <v>311.03278</v>
      </c>
      <c r="H17" s="41">
        <v>31.9877</v>
      </c>
      <c r="I17" s="41">
        <f>B17+D17+F17-G17</f>
        <v>11.516009999999994</v>
      </c>
    </row>
    <row r="19" ht="15">
      <c r="A19" s="37" t="s">
        <v>55</v>
      </c>
    </row>
    <row r="20" ht="15">
      <c r="A20" s="42" t="s">
        <v>56</v>
      </c>
    </row>
    <row r="21" ht="15">
      <c r="A21" s="43" t="s">
        <v>57</v>
      </c>
    </row>
    <row r="22" ht="15">
      <c r="A22" s="42" t="s">
        <v>58</v>
      </c>
    </row>
    <row r="23" ht="15">
      <c r="A23" s="42" t="s">
        <v>59</v>
      </c>
    </row>
    <row r="24" ht="15">
      <c r="A24" s="42" t="s">
        <v>60</v>
      </c>
    </row>
    <row r="25" ht="15">
      <c r="A25" s="43" t="s">
        <v>61</v>
      </c>
    </row>
    <row r="26" ht="15">
      <c r="A26" s="42" t="s">
        <v>62</v>
      </c>
    </row>
    <row r="27" ht="15">
      <c r="A27" s="42" t="s">
        <v>63</v>
      </c>
    </row>
    <row r="28" ht="15">
      <c r="A28" s="42" t="s">
        <v>64</v>
      </c>
    </row>
    <row r="29" ht="15">
      <c r="A29" s="42" t="s">
        <v>65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2017-04-23T20:11:28Z</dcterms:created>
  <dcterms:modified xsi:type="dcterms:W3CDTF">2017-04-24T18:57:21Z</dcterms:modified>
  <cp:category/>
  <cp:version/>
  <cp:contentType/>
  <cp:contentStatus/>
</cp:coreProperties>
</file>