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<sst xmlns="http://schemas.openxmlformats.org/spreadsheetml/2006/main" count="67" uniqueCount="60">
  <si>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</si>
  <si>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</si>
  <si>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</si>
  <si>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4/1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</si>
  <si>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</si>
  <si>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</si>
  <si>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</si>
  <si>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</si>
  <si>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</si>
  <si>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</si>
  <si>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</si>
  <si>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</si>
  <si>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</si>
  <si>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</si>
  <si>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</si>
  <si>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</si>
  <si>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</si>
  <si>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</si>
  <si>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</si>
  <si>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</si>
  <si>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</si>
  <si>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</si>
  <si>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</si>
  <si>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</si>
  <si>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</si>
  <si>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</si>
  <si>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</si>
  <si>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</si>
  <si>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</si>
  <si>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</si>
  <si>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</si>
  <si>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</si>
  <si>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</si>
  <si>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</si>
  <si>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</si>
  <si>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</si>
  <si>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</si>
  <si>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</si>
  <si>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</si>
  <si>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</si>
  <si>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</si>
  <si>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</si>
  <si>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</si>
  <si>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</si>
  <si>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4/1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</si>
  <si>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</si>
  <si>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</si>
  <si>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</si>
  <si>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</si>
  <si>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</si>
  <si>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</si>
  <si>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</si>
  <si>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</si>
  <si>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</si>
  <si>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</si>
  <si>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5,50 </t>
    </r>
    <r>
      <rPr>
        <sz val="10"/>
        <rFont val="Arial Cyr"/>
        <family val="0"/>
      </rPr>
      <t>тыс.рублей, в том числе:</t>
    </r>
  </si>
  <si>
    <t>очистка крыши от снега - 33,63 т.р.</t>
  </si>
  <si>
    <t>ремонт систем ХВС, ГВС, канализации  - 0,53 т.р.</t>
  </si>
  <si>
    <t>аварийное обслуживание -  1.13 т.р.</t>
  </si>
  <si>
    <t>прочее - 0,21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</si>
</sst>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42">
      <selection activeCell="C47" sqref="C4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375" style="33" customWidth="1"/>
    <col min="4" max="4" width="13.1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625" style="33" customWidth="1"/>
    <col min="9" max="9" width="24.003906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49" t="s">
        <v>1</v>
      </c>
      <c r="D22" s="49"/>
      <c r="E22" s="49"/>
      <c r="F22" s="49"/>
      <c r="G22" s="49"/>
      <c r="H22" s="49"/>
      <c r="I22" s="49"/>
    </row>
    <row r="23" spans="3:9" ht="12.75">
      <c r="C23" s="50" t="s">
        <v>2</v>
      </c>
      <c r="D23" s="50"/>
      <c r="E23" s="50"/>
      <c r="F23" s="50"/>
      <c r="G23" s="50"/>
      <c r="H23" s="50"/>
      <c r="I23" s="50"/>
    </row>
    <row r="24" spans="3:9" ht="12.75">
      <c r="C24" s="50" t="s">
        <v>3</v>
      </c>
      <c r="D24" s="50"/>
      <c r="E24" s="50"/>
      <c r="F24" s="50"/>
      <c r="G24" s="50"/>
      <c r="H24" s="50"/>
      <c r="I24" s="50"/>
    </row>
    <row r="25" spans="3:9" ht="6" customHeight="1" thickBot="1">
      <c r="C25" s="51"/>
      <c r="D25" s="51"/>
      <c r="E25" s="51"/>
      <c r="F25" s="51"/>
      <c r="G25" s="51"/>
      <c r="H25" s="51"/>
      <c r="I25" s="51"/>
    </row>
    <row r="26" spans="3:9" ht="50.2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2" t="s">
        <v>11</v>
      </c>
      <c r="D27" s="42"/>
      <c r="E27" s="42"/>
      <c r="F27" s="42"/>
      <c r="G27" s="42"/>
      <c r="H27" s="42"/>
      <c r="I27" s="53"/>
    </row>
    <row r="28" spans="3:11" ht="13.5" customHeight="1" thickBot="1">
      <c r="C28" s="12" t="s">
        <v>12</v>
      </c>
      <c r="D28" s="13">
        <v>247888.80000000005</v>
      </c>
      <c r="E28" s="14">
        <v>1878192.17</v>
      </c>
      <c r="F28" s="14">
        <f>1780968.12+23326.21</f>
        <v>1804294.33</v>
      </c>
      <c r="G28" s="14">
        <v>1887390.53</v>
      </c>
      <c r="H28" s="14">
        <f>+D28+E28-F28</f>
        <v>321786.63999999966</v>
      </c>
      <c r="I28" s="54" t="s">
        <v>13</v>
      </c>
      <c r="K28" s="15">
        <f>85698.14+240371.11-4282.61</f>
        <v>321786.64</v>
      </c>
    </row>
    <row r="29" spans="3:11" ht="13.5" customHeight="1" thickBot="1">
      <c r="C29" s="12" t="s">
        <v>14</v>
      </c>
      <c r="D29" s="13">
        <v>166181.53000000003</v>
      </c>
      <c r="E29" s="16">
        <f>731283.59-49721.13</f>
        <v>681562.46</v>
      </c>
      <c r="F29" s="16">
        <f>18935.13+678513.93</f>
        <v>697449.06</v>
      </c>
      <c r="G29" s="14">
        <v>819653.76</v>
      </c>
      <c r="H29" s="14">
        <f>+D29+E29-F29</f>
        <v>150294.92999999993</v>
      </c>
      <c r="I29" s="55"/>
      <c r="K29" s="15">
        <f>95688.92+82423.82-27817.81</f>
        <v>150294.93</v>
      </c>
    </row>
    <row r="30" spans="3:11" ht="13.5" customHeight="1" thickBot="1">
      <c r="C30" s="12" t="s">
        <v>15</v>
      </c>
      <c r="D30" s="13">
        <v>68287.88999999996</v>
      </c>
      <c r="E30" s="16">
        <f>408932.73-18645.51</f>
        <v>390287.22</v>
      </c>
      <c r="F30" s="16">
        <f>384164.47+890.57+5079.67</f>
        <v>390134.70999999996</v>
      </c>
      <c r="G30" s="14">
        <v>395573.06</v>
      </c>
      <c r="H30" s="14">
        <f>+D30+E30-F30</f>
        <v>68440.39999999997</v>
      </c>
      <c r="I30" s="55"/>
      <c r="K30" s="15">
        <f>39976.26-10231.18+9194.23+29501.09</f>
        <v>68440.4</v>
      </c>
    </row>
    <row r="31" spans="3:11" ht="13.5" customHeight="1" thickBot="1">
      <c r="C31" s="12" t="s">
        <v>16</v>
      </c>
      <c r="D31" s="13">
        <v>42771.62999999992</v>
      </c>
      <c r="E31" s="16">
        <f>100808.26-6409.98+143504.35-5370.58</f>
        <v>232532.05000000002</v>
      </c>
      <c r="F31" s="16">
        <f>93662.1+2010.07+136323.16+1755.12</f>
        <v>233750.45</v>
      </c>
      <c r="G31" s="14">
        <v>248750.21</v>
      </c>
      <c r="H31" s="14">
        <f>+D31+E31-F31</f>
        <v>41553.22999999992</v>
      </c>
      <c r="I31" s="55"/>
      <c r="K31" s="2">
        <f>11392.47-3190.09+9670.32+17244.92-3571.91+10007.52</f>
        <v>41553.229999999996</v>
      </c>
    </row>
    <row r="32" spans="3:11" ht="13.5" customHeight="1" thickBot="1">
      <c r="C32" s="12" t="s">
        <v>17</v>
      </c>
      <c r="D32" s="13">
        <v>4277.260000000002</v>
      </c>
      <c r="E32" s="16">
        <f>5127.98+31112.45</f>
        <v>36240.43</v>
      </c>
      <c r="F32" s="16">
        <f>4.32+5711.99+30298.58+313.77</f>
        <v>36328.659999999996</v>
      </c>
      <c r="G32" s="14">
        <f>12403.76+92863.87</f>
        <v>105267.62999999999</v>
      </c>
      <c r="H32" s="14">
        <f>+D32+E32-F32</f>
        <v>4189.030000000006</v>
      </c>
      <c r="I32" s="56"/>
      <c r="K32" s="2">
        <f>28.98+554.64-80.21+3492.43-331.3+637.89-113.4</f>
        <v>4189.03</v>
      </c>
    </row>
    <row r="33" spans="3:9" ht="13.5" customHeight="1" thickBot="1">
      <c r="C33" s="12" t="s">
        <v>18</v>
      </c>
      <c r="D33" s="17">
        <f>SUM(D28:D32)</f>
        <v>529407.11</v>
      </c>
      <c r="E33" s="17">
        <f>SUM(E28:E32)</f>
        <v>3218814.3299999996</v>
      </c>
      <c r="F33" s="17">
        <f>SUM(F28:F32)</f>
        <v>3161957.2100000004</v>
      </c>
      <c r="G33" s="17">
        <f>SUM(G28:G32)</f>
        <v>3456635.19</v>
      </c>
      <c r="H33" s="17">
        <f>SUM(H28:H32)</f>
        <v>586264.2299999995</v>
      </c>
      <c r="I33" s="18"/>
    </row>
    <row r="34" spans="3:9" ht="13.5" customHeight="1" thickBot="1">
      <c r="C34" s="42" t="s">
        <v>19</v>
      </c>
      <c r="D34" s="42"/>
      <c r="E34" s="42"/>
      <c r="F34" s="42"/>
      <c r="G34" s="42"/>
      <c r="H34" s="42"/>
      <c r="I34" s="42"/>
    </row>
    <row r="35" spans="3:9" ht="54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1" ht="28.5" customHeight="1" thickBot="1">
      <c r="C36" s="9" t="s">
        <v>21</v>
      </c>
      <c r="D36" s="21">
        <v>157041.10999999987</v>
      </c>
      <c r="E36" s="22">
        <f>1431928.16+3442.33+11703.71+1797.51+17642.18</f>
        <v>1466513.89</v>
      </c>
      <c r="F36" s="22">
        <f>1404019.71+2981.74+9914.48+1597.03+15652.86+1.57+17.55</f>
        <v>1434184.9400000002</v>
      </c>
      <c r="G36" s="22">
        <f>+E36</f>
        <v>1466513.89</v>
      </c>
      <c r="H36" s="22">
        <f>+D36+E36-F36</f>
        <v>189370.0599999996</v>
      </c>
      <c r="I36" s="43" t="s">
        <v>22</v>
      </c>
      <c r="J36" s="23">
        <f>160834.17-3852.14+9.47-3.21+32.74-11.07+3.89-1.32+43.21-14.63-D36</f>
        <v>0</v>
      </c>
      <c r="K36" s="23">
        <f>196150.97-11260.49+502.88-36.03+1901.69-90.79+227.65-27.17+2228.26-238.94+2.32-1.32+25.66-14.63-H36</f>
        <v>4.0745362639427185E-10</v>
      </c>
    </row>
    <row r="37" spans="3:10" ht="14.25" customHeight="1" thickBot="1">
      <c r="C37" s="12" t="s">
        <v>23</v>
      </c>
      <c r="D37" s="13">
        <v>31495.780000000028</v>
      </c>
      <c r="E37" s="14">
        <v>284445.25</v>
      </c>
      <c r="F37" s="14">
        <v>277988.12</v>
      </c>
      <c r="G37" s="22">
        <v>35503.58</v>
      </c>
      <c r="H37" s="22">
        <f aca="true" t="shared" si="0" ref="H37:H44">+D37+E37-F37</f>
        <v>37952.91000000003</v>
      </c>
      <c r="I37" s="44"/>
      <c r="J37" s="23">
        <f>40208.71-2255.8</f>
        <v>37952.909999999996</v>
      </c>
    </row>
    <row r="38" spans="3:9" ht="13.5" customHeight="1" thickBot="1">
      <c r="C38" s="19" t="s">
        <v>24</v>
      </c>
      <c r="D38" s="24">
        <v>3476.019999999993</v>
      </c>
      <c r="E38" s="14"/>
      <c r="F38" s="14">
        <v>701.89</v>
      </c>
      <c r="G38" s="22"/>
      <c r="H38" s="22">
        <f t="shared" si="0"/>
        <v>2774.1299999999933</v>
      </c>
      <c r="I38" s="25"/>
    </row>
    <row r="39" spans="3:10" ht="12.75" customHeight="1" thickBot="1">
      <c r="C39" s="12" t="s">
        <v>25</v>
      </c>
      <c r="D39" s="13">
        <v>22869.619999999995</v>
      </c>
      <c r="E39" s="14">
        <v>180670.2</v>
      </c>
      <c r="F39" s="14">
        <v>179077.46</v>
      </c>
      <c r="G39" s="22">
        <f>+E39</f>
        <v>180670.2</v>
      </c>
      <c r="H39" s="22">
        <f t="shared" si="0"/>
        <v>24462.360000000015</v>
      </c>
      <c r="I39" s="26" t="s">
        <v>26</v>
      </c>
      <c r="J39" s="2">
        <f>25792.22-1329.86</f>
        <v>24462.36</v>
      </c>
    </row>
    <row r="40" spans="3:11" ht="33.75" customHeight="1" thickBot="1">
      <c r="C40" s="12" t="s">
        <v>27</v>
      </c>
      <c r="D40" s="13">
        <v>33600.98999999999</v>
      </c>
      <c r="E40" s="14">
        <f>72527.4+236971.33</f>
        <v>309498.73</v>
      </c>
      <c r="F40" s="14">
        <f>212306.31+88042.53+2188.51</f>
        <v>302537.35</v>
      </c>
      <c r="G40" s="22">
        <v>234060.21</v>
      </c>
      <c r="H40" s="22">
        <f t="shared" si="0"/>
        <v>40562.369999999995</v>
      </c>
      <c r="I40" s="27" t="s">
        <v>28</v>
      </c>
      <c r="J40" s="2">
        <f>12769.08+21649.25-817.34</f>
        <v>33600.990000000005</v>
      </c>
      <c r="K40" s="2">
        <f>10580.57+5474.59-157.81+27119.73-2454.71</f>
        <v>40562.37</v>
      </c>
    </row>
    <row r="41" spans="3:10" ht="30.75" customHeight="1" thickBot="1">
      <c r="C41" s="12" t="s">
        <v>29</v>
      </c>
      <c r="D41" s="13">
        <v>1500.7499999999982</v>
      </c>
      <c r="E41" s="16">
        <v>14005.3</v>
      </c>
      <c r="F41" s="16">
        <v>13666.06</v>
      </c>
      <c r="G41" s="22">
        <f>+E41</f>
        <v>14005.3</v>
      </c>
      <c r="H41" s="22">
        <f>+D41+E41-F41</f>
        <v>1839.989999999998</v>
      </c>
      <c r="I41" s="27" t="s">
        <v>30</v>
      </c>
      <c r="J41" s="2">
        <f>1951.82-111.83</f>
        <v>1839.99</v>
      </c>
    </row>
    <row r="42" spans="3:10" ht="13.5" customHeight="1" thickBot="1">
      <c r="C42" s="19" t="s">
        <v>31</v>
      </c>
      <c r="D42" s="13">
        <v>24329.149999999994</v>
      </c>
      <c r="E42" s="16">
        <v>170759.86</v>
      </c>
      <c r="F42" s="16">
        <v>166532.23</v>
      </c>
      <c r="G42" s="22">
        <f>+E42</f>
        <v>170759.86</v>
      </c>
      <c r="H42" s="22">
        <f>+D42+E42-F42</f>
        <v>28556.77999999997</v>
      </c>
      <c r="I42" s="26"/>
      <c r="J42" s="2">
        <f>29728.22-1171.44</f>
        <v>28556.780000000002</v>
      </c>
    </row>
    <row r="43" spans="3:11" ht="13.5" customHeight="1" thickBot="1">
      <c r="C43" s="19" t="s">
        <v>32</v>
      </c>
      <c r="D43" s="13">
        <v>4412.18</v>
      </c>
      <c r="E43" s="16">
        <f>89899.46-247.06+51333.8-122.34</f>
        <v>140863.86000000002</v>
      </c>
      <c r="F43" s="16">
        <f>85915.58+49293.77</f>
        <v>135209.35</v>
      </c>
      <c r="G43" s="22">
        <f>+E43</f>
        <v>140863.86000000002</v>
      </c>
      <c r="H43" s="22">
        <f>+D43+E43-F43</f>
        <v>10066.690000000002</v>
      </c>
      <c r="I43" s="26"/>
      <c r="J43" s="2">
        <f>3056.67-269.39+1758.29-133.39</f>
        <v>4412.179999999999</v>
      </c>
      <c r="K43" s="2">
        <f>6438.62-2896.03+12360-5835.9</f>
        <v>10066.69</v>
      </c>
    </row>
    <row r="44" spans="3:10" ht="13.5" customHeight="1" thickBot="1">
      <c r="C44" s="12" t="s">
        <v>33</v>
      </c>
      <c r="D44" s="13">
        <v>4054.7500000000073</v>
      </c>
      <c r="E44" s="16">
        <v>36903.15</v>
      </c>
      <c r="F44" s="16">
        <v>36076</v>
      </c>
      <c r="G44" s="22">
        <f>+E44</f>
        <v>36903.15</v>
      </c>
      <c r="H44" s="22">
        <f t="shared" si="0"/>
        <v>4881.900000000009</v>
      </c>
      <c r="I44" s="27" t="s">
        <v>34</v>
      </c>
      <c r="J44" s="2">
        <f>5174.03-292.13</f>
        <v>4881.9</v>
      </c>
    </row>
    <row r="45" spans="3:9" s="28" customFormat="1" ht="13.5" customHeight="1" thickBot="1">
      <c r="C45" s="12" t="s">
        <v>18</v>
      </c>
      <c r="D45" s="17">
        <f>SUM(D36:D44)</f>
        <v>282780.34999999986</v>
      </c>
      <c r="E45" s="17">
        <f>SUM(E36:E44)</f>
        <v>2603660.2399999993</v>
      </c>
      <c r="F45" s="17">
        <f>SUM(F36:F44)</f>
        <v>2545973.4</v>
      </c>
      <c r="G45" s="17">
        <f>SUM(G36:G44)</f>
        <v>2279280.05</v>
      </c>
      <c r="H45" s="17">
        <f>SUM(H36:H44)</f>
        <v>340467.1899999996</v>
      </c>
      <c r="I45" s="25"/>
    </row>
    <row r="46" spans="3:9" ht="13.5" customHeight="1" thickBot="1">
      <c r="C46" s="45" t="s">
        <v>35</v>
      </c>
      <c r="D46" s="45"/>
      <c r="E46" s="45"/>
      <c r="F46" s="45"/>
      <c r="G46" s="45"/>
      <c r="H46" s="45"/>
      <c r="I46" s="45"/>
    </row>
    <row r="47" spans="3:9" ht="41.25" customHeight="1" thickBot="1">
      <c r="C47" s="29" t="s">
        <v>36</v>
      </c>
      <c r="D47" s="46" t="s">
        <v>37</v>
      </c>
      <c r="E47" s="47"/>
      <c r="F47" s="47"/>
      <c r="G47" s="47"/>
      <c r="H47" s="48"/>
      <c r="I47" s="30" t="s">
        <v>38</v>
      </c>
    </row>
    <row r="48" spans="3:8" ht="22.5" customHeight="1">
      <c r="C48" s="31" t="s">
        <v>39</v>
      </c>
      <c r="D48" s="31"/>
      <c r="E48" s="31"/>
      <c r="F48" s="31"/>
      <c r="G48" s="31"/>
      <c r="H48" s="32">
        <f>+H33+H45</f>
        <v>926731.4199999991</v>
      </c>
    </row>
    <row r="49" spans="3:4" ht="15" hidden="1">
      <c r="C49" s="34" t="s">
        <v>40</v>
      </c>
      <c r="D49" s="34"/>
    </row>
    <row r="50" ht="12.75" customHeight="1">
      <c r="C50" s="35" t="s">
        <v>41</v>
      </c>
    </row>
    <row r="51" spans="5:6" ht="12.75">
      <c r="E51" s="36"/>
      <c r="F51" s="36"/>
    </row>
    <row r="52" spans="3:8" ht="12.75">
      <c r="C52" s="2"/>
      <c r="D52" s="23"/>
      <c r="E52" s="23"/>
      <c r="F52" s="23"/>
      <c r="G52" s="23"/>
      <c r="H52" s="23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tabSelected="1" zoomScaleSheetLayoutView="120" zoomScalePageLayoutView="0" workbookViewId="0" topLeftCell="A13">
      <selection activeCell="E27" sqref="E27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625" style="37" customWidth="1"/>
    <col min="10" max="16384" width="9.125" style="37" customWidth="1"/>
  </cols>
  <sheetData>
    <row r="13" spans="1:9" ht="15">
      <c r="A13" s="57" t="s">
        <v>42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-234.85894</v>
      </c>
      <c r="C17" s="41"/>
      <c r="D17" s="41">
        <v>284.44525</v>
      </c>
      <c r="E17" s="41">
        <v>277.98812</v>
      </c>
      <c r="F17" s="41">
        <v>13.07</v>
      </c>
      <c r="G17" s="41">
        <v>35.50358</v>
      </c>
      <c r="H17" s="41">
        <v>37.95291</v>
      </c>
      <c r="I17" s="41">
        <f>B17+D17+F17-G17</f>
        <v>27.15273</v>
      </c>
    </row>
    <row r="19" ht="15">
      <c r="A19" s="37" t="s">
        <v>55</v>
      </c>
    </row>
    <row r="20" ht="15">
      <c r="A20" s="37" t="s">
        <v>56</v>
      </c>
    </row>
    <row r="21" ht="15">
      <c r="A21" s="37" t="s">
        <v>57</v>
      </c>
    </row>
    <row r="22" ht="15">
      <c r="A22" s="37" t="s">
        <v>58</v>
      </c>
    </row>
    <row r="23" ht="15">
      <c r="A23" s="37" t="s">
        <v>59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2017-04-23T20:06:13Z</dcterms:created>
  <dcterms:modified xsi:type="dcterms:W3CDTF">2017-04-24T19:00:55Z</dcterms:modified>
  <cp:category/>
  <cp:version/>
  <cp:contentType/>
  <cp:contentStatus/>
</cp:coreProperties>
</file>