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<sst xmlns="http://schemas.openxmlformats.org/spreadsheetml/2006/main" count="79" uniqueCount="72">
  <si>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</si>
  <si>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</si>
  <si>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</si>
  <si>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4/2  по ул. Центральная с 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</si>
  <si>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</si>
  <si>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</si>
  <si>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</si>
  <si>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</si>
  <si>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</si>
  <si>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</si>
  <si>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</si>
  <si>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</si>
  <si>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</si>
  <si>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</si>
  <si>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</si>
  <si>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</si>
  <si>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</si>
  <si>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</si>
  <si>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</si>
  <si>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</si>
  <si>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</si>
  <si>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</si>
  <si>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Н/2008-13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</si>
  <si>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</si>
  <si>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</si>
  <si>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</si>
  <si>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</si>
  <si>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</si>
  <si>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</si>
  <si>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</si>
  <si>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</si>
  <si>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</si>
  <si>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</si>
  <si>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</si>
  <si>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</si>
  <si>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</si>
  <si>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</si>
  <si>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</si>
  <si>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6300.00 руб., от ООО "Перспектива" 5600.00руб.</t>
  </si>
  <si>
    <t>ЦИТ "Домашние сети",              ПАО "Вымпелком",                   ООО "Перспектива"</t>
  </si>
  <si>
    <t>Аренда</t>
  </si>
  <si>
    <t xml:space="preserve">Поступило от Администрации МО Сертолово за управление и содержание общедомового имущества, и за сбор ТБО  19350.26 руб. </t>
  </si>
  <si>
    <t>Администрация МО Сертолово Лен.обл. (ВУС, КДН)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</si>
  <si>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</si>
  <si>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</si>
  <si>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</si>
  <si>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1. ОТЧЕТ</t>
  </si>
  <si>
    <t xml:space="preserve"> по выполнению плана текущего ремонта жилого дома</t>
  </si>
  <si>
    <t>№ 4/2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</si>
  <si>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</si>
  <si>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</si>
  <si>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</si>
  <si>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</si>
  <si>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</si>
  <si>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</si>
  <si>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</si>
  <si>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</si>
  <si>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</si>
  <si>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</si>
  <si>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69</t>
    </r>
    <r>
      <rPr>
        <b/>
        <sz val="11"/>
        <color indexed="8"/>
        <rFont val="Calibri"/>
        <family val="2"/>
      </rPr>
      <t xml:space="preserve">,77 </t>
    </r>
    <r>
      <rPr>
        <sz val="10"/>
        <rFont val="Arial Cyr"/>
        <family val="0"/>
      </rPr>
      <t>тыс.рублей, в том числе:</t>
    </r>
  </si>
  <si>
    <t>ремонт систем ХВС, ГВС - 0.61 т.р.</t>
  </si>
  <si>
    <t>ремонт дверей - 0.17 т.р.</t>
  </si>
  <si>
    <t xml:space="preserve"> </t>
  </si>
  <si>
    <t>ремонт фасада (межпанельные  швы) - 45,00 т.р.</t>
  </si>
  <si>
    <t>ремонт канализационных лежаков и выпусков до колодца  - 410,10 т.р.</t>
  </si>
  <si>
    <t>аварийное обслуживание - 6.03 т.р.</t>
  </si>
  <si>
    <t>работы по электрике - 1.20т.р.</t>
  </si>
  <si>
    <t>прочее - 1.66 т.р.</t>
  </si>
  <si>
    <t xml:space="preserve">  </t>
  </si>
  <si>
    <t>ремонт ЦО - 3,40 т.р.</t>
  </si>
  <si>
    <t>устройство скамейки - 1.35 т.р.</t>
  </si>
  <si>
    <t>ремонт кровли - 0.25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</si>
</sst>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1" fillId="0" borderId="0" xfId="52" applyFont="1" applyAlignment="1">
      <alignment horizontal="center"/>
      <protection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44">
      <selection activeCell="D49" sqref="D49:H4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75390625" style="35" customWidth="1"/>
    <col min="4" max="4" width="13.25390625" style="35" customWidth="1"/>
    <col min="5" max="5" width="11.875" style="35" customWidth="1"/>
    <col min="6" max="6" width="13.25390625" style="35" customWidth="1"/>
    <col min="7" max="7" width="11.875" style="35" customWidth="1"/>
    <col min="8" max="8" width="13.625" style="35" customWidth="1"/>
    <col min="9" max="9" width="24.00390625" style="35" customWidth="1"/>
    <col min="10" max="10" width="10.125" style="2" hidden="1" customWidth="1"/>
    <col min="11" max="11" width="10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51" t="s">
        <v>1</v>
      </c>
      <c r="D23" s="51"/>
      <c r="E23" s="51"/>
      <c r="F23" s="51"/>
      <c r="G23" s="51"/>
      <c r="H23" s="51"/>
      <c r="I23" s="51"/>
    </row>
    <row r="24" spans="3:9" ht="12.75">
      <c r="C24" s="52" t="s">
        <v>2</v>
      </c>
      <c r="D24" s="52"/>
      <c r="E24" s="52"/>
      <c r="F24" s="52"/>
      <c r="G24" s="52"/>
      <c r="H24" s="52"/>
      <c r="I24" s="52"/>
    </row>
    <row r="25" spans="3:9" ht="12.75">
      <c r="C25" s="52" t="s">
        <v>3</v>
      </c>
      <c r="D25" s="52"/>
      <c r="E25" s="52"/>
      <c r="F25" s="52"/>
      <c r="G25" s="52"/>
      <c r="H25" s="52"/>
      <c r="I25" s="52"/>
    </row>
    <row r="26" spans="3:9" ht="6" customHeight="1" thickBot="1">
      <c r="C26" s="53"/>
      <c r="D26" s="53"/>
      <c r="E26" s="53"/>
      <c r="F26" s="53"/>
      <c r="G26" s="53"/>
      <c r="H26" s="53"/>
      <c r="I26" s="53"/>
    </row>
    <row r="27" spans="3:9" ht="52.5" customHeight="1" thickBot="1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>
      <c r="C28" s="54" t="s">
        <v>11</v>
      </c>
      <c r="D28" s="44"/>
      <c r="E28" s="44"/>
      <c r="F28" s="44"/>
      <c r="G28" s="44"/>
      <c r="H28" s="44"/>
      <c r="I28" s="55"/>
    </row>
    <row r="29" spans="3:11" ht="13.5" customHeight="1" thickBot="1">
      <c r="C29" s="12" t="s">
        <v>12</v>
      </c>
      <c r="D29" s="13">
        <v>329929.81000000006</v>
      </c>
      <c r="E29" s="14">
        <f>1661056.29-13067.27</f>
        <v>1647989.02</v>
      </c>
      <c r="F29" s="14">
        <f>86419.73+1500317.61</f>
        <v>1586737.34</v>
      </c>
      <c r="G29" s="14">
        <v>1663316.61</v>
      </c>
      <c r="H29" s="14">
        <f>+D29+E29-F29</f>
        <v>391181.49</v>
      </c>
      <c r="I29" s="56" t="s">
        <v>13</v>
      </c>
      <c r="K29" s="15">
        <f>108939.39+284399.85-2157.75</f>
        <v>391181.49</v>
      </c>
    </row>
    <row r="30" spans="3:11" ht="13.5" customHeight="1" thickBot="1">
      <c r="C30" s="12" t="s">
        <v>14</v>
      </c>
      <c r="D30" s="13">
        <v>210363.19999999995</v>
      </c>
      <c r="E30" s="16">
        <f>880195.42-89107.14-1238.66</f>
        <v>789849.62</v>
      </c>
      <c r="F30" s="16">
        <f>688125.19+64394.34</f>
        <v>752519.5299999999</v>
      </c>
      <c r="G30" s="14">
        <v>883549.85</v>
      </c>
      <c r="H30" s="14">
        <f>+D30+E30-F30</f>
        <v>247693.29000000004</v>
      </c>
      <c r="I30" s="57"/>
      <c r="K30" s="15">
        <f>173963.01-11747.61+85477.89</f>
        <v>247693.29000000004</v>
      </c>
    </row>
    <row r="31" spans="3:11" ht="13.5" customHeight="1" thickBot="1">
      <c r="C31" s="12" t="s">
        <v>15</v>
      </c>
      <c r="D31" s="13">
        <v>109735.03999999986</v>
      </c>
      <c r="E31" s="16">
        <f>473037.63-59399.35</f>
        <v>413638.28</v>
      </c>
      <c r="F31" s="16">
        <f>15733.37+1168.7+383749.47</f>
        <v>400651.54</v>
      </c>
      <c r="G31" s="14">
        <v>481796.24</v>
      </c>
      <c r="H31" s="14">
        <f>+D31+E31-F31</f>
        <v>122721.77999999991</v>
      </c>
      <c r="I31" s="57"/>
      <c r="K31" s="2">
        <f>26556.54+2565.44+102306.91-8707.11</f>
        <v>122721.78000000001</v>
      </c>
    </row>
    <row r="32" spans="3:11" ht="13.5" customHeight="1" thickBot="1">
      <c r="C32" s="12" t="s">
        <v>16</v>
      </c>
      <c r="D32" s="13">
        <v>63783.65000000002</v>
      </c>
      <c r="E32" s="16">
        <f>166000.08-20577.47-1217.21+121333.85-9632.79</f>
        <v>255906.46</v>
      </c>
      <c r="F32" s="16">
        <f>5439.46+135440.62+6880.03+96982.88</f>
        <v>244742.99</v>
      </c>
      <c r="G32" s="14">
        <v>287317.63</v>
      </c>
      <c r="H32" s="14">
        <f>+D32+E32-F32</f>
        <v>74947.12</v>
      </c>
      <c r="I32" s="57"/>
      <c r="K32" s="2">
        <f>9193.22+36924.51-3054.92+8435.61+25039.16-1590.46</f>
        <v>74947.12</v>
      </c>
    </row>
    <row r="33" spans="3:11" ht="13.5" customHeight="1" thickBot="1">
      <c r="C33" s="12" t="s">
        <v>17</v>
      </c>
      <c r="D33" s="13">
        <v>7363.639999999999</v>
      </c>
      <c r="E33" s="16">
        <f>32394.49-315.92+14270.53</f>
        <v>46349.100000000006</v>
      </c>
      <c r="F33" s="16">
        <f>1231.1+29871.59+12760.86+56.95+10.04</f>
        <v>43930.54</v>
      </c>
      <c r="G33" s="14">
        <f>59091.97+63210.01-10000-20000</f>
        <v>92301.98000000001</v>
      </c>
      <c r="H33" s="14">
        <f>+D33+E33-F33</f>
        <v>9782.200000000004</v>
      </c>
      <c r="I33" s="58"/>
      <c r="K33" s="15">
        <f>1744.44+5490.08-20.46+2538.86-54.2+71.02+12.46</f>
        <v>9782.199999999999</v>
      </c>
    </row>
    <row r="34" spans="3:9" ht="13.5" customHeight="1" thickBot="1">
      <c r="C34" s="12" t="s">
        <v>18</v>
      </c>
      <c r="D34" s="17">
        <f>SUM(D29:D33)</f>
        <v>721175.3399999999</v>
      </c>
      <c r="E34" s="17">
        <f>SUM(E29:E33)</f>
        <v>3153732.48</v>
      </c>
      <c r="F34" s="17">
        <f>SUM(F29:F33)</f>
        <v>3028581.9400000004</v>
      </c>
      <c r="G34" s="17">
        <f>SUM(G29:G33)</f>
        <v>3408282.31</v>
      </c>
      <c r="H34" s="17">
        <f>SUM(H29:H33)</f>
        <v>846325.8799999999</v>
      </c>
      <c r="I34" s="18"/>
    </row>
    <row r="35" spans="3:9" ht="13.5" customHeight="1" thickBot="1">
      <c r="C35" s="44" t="s">
        <v>19</v>
      </c>
      <c r="D35" s="44"/>
      <c r="E35" s="44"/>
      <c r="F35" s="44"/>
      <c r="G35" s="44"/>
      <c r="H35" s="44"/>
      <c r="I35" s="44"/>
    </row>
    <row r="36" spans="3:9" ht="51.75" customHeight="1" thickBot="1">
      <c r="C36" s="19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20" t="s">
        <v>20</v>
      </c>
    </row>
    <row r="37" spans="3:11" ht="22.5" customHeight="1" thickBot="1">
      <c r="C37" s="9" t="s">
        <v>21</v>
      </c>
      <c r="D37" s="21">
        <v>236951.19999999972</v>
      </c>
      <c r="E37" s="22">
        <f>1423712.04+4657.64+15600.93+2153.51+19442.29</f>
        <v>1465566.41</v>
      </c>
      <c r="F37" s="22">
        <f>1376689.26+3848.32+12786.06+1803.18+16166.39-44.06-42.88</f>
        <v>1411206.27</v>
      </c>
      <c r="G37" s="22">
        <f>+E37</f>
        <v>1465566.41</v>
      </c>
      <c r="H37" s="22">
        <f>+D37+E37-F37</f>
        <v>291311.3399999996</v>
      </c>
      <c r="I37" s="45" t="s">
        <v>22</v>
      </c>
      <c r="J37" s="23">
        <f>238264.1-1323.32+32.18-45.65+119.22-87.33+132.32-103.27+12.89-49.94-D37</f>
        <v>3.2014213502407074E-10</v>
      </c>
      <c r="K37" s="23">
        <f>285130.61-1167.05+795.95-0.1+2846.76+350.6-0.27+3277.27-1.37+7.02-0.01+72.01-0.08-H37</f>
        <v>0</v>
      </c>
    </row>
    <row r="38" spans="3:10" ht="14.25" customHeight="1" thickBot="1">
      <c r="C38" s="12" t="s">
        <v>23</v>
      </c>
      <c r="D38" s="13">
        <v>48026.71000000008</v>
      </c>
      <c r="E38" s="14">
        <v>282813.88</v>
      </c>
      <c r="F38" s="14">
        <v>273617.15</v>
      </c>
      <c r="G38" s="22">
        <v>469772.77</v>
      </c>
      <c r="H38" s="22">
        <f aca="true" t="shared" si="0" ref="H38:H46">+D38+E38-F38</f>
        <v>57223.44000000006</v>
      </c>
      <c r="I38" s="46"/>
      <c r="J38" s="23">
        <f>57448-224.56</f>
        <v>57223.44</v>
      </c>
    </row>
    <row r="39" spans="3:10" ht="13.5" customHeight="1" thickBot="1">
      <c r="C39" s="19" t="s">
        <v>24</v>
      </c>
      <c r="D39" s="24">
        <v>25828.609999999986</v>
      </c>
      <c r="E39" s="14">
        <f>181036.12-230</f>
        <v>180806.12</v>
      </c>
      <c r="F39" s="14">
        <v>175962.71</v>
      </c>
      <c r="G39" s="22"/>
      <c r="H39" s="22">
        <f t="shared" si="0"/>
        <v>30672.01999999999</v>
      </c>
      <c r="I39" s="25"/>
      <c r="J39" s="2">
        <f>30850.16-178.14</f>
        <v>30672.02</v>
      </c>
    </row>
    <row r="40" spans="3:10" ht="12.75" customHeight="1" thickBot="1">
      <c r="C40" s="12" t="s">
        <v>25</v>
      </c>
      <c r="D40" s="13">
        <v>34814.25</v>
      </c>
      <c r="E40" s="14">
        <v>179709.36</v>
      </c>
      <c r="F40" s="14">
        <v>177157.8</v>
      </c>
      <c r="G40" s="22">
        <f>+E40</f>
        <v>179709.36</v>
      </c>
      <c r="H40" s="22">
        <f t="shared" si="0"/>
        <v>37365.81</v>
      </c>
      <c r="I40" s="25" t="s">
        <v>26</v>
      </c>
      <c r="J40" s="2">
        <f>37554.47-188.66</f>
        <v>37365.81</v>
      </c>
    </row>
    <row r="41" spans="3:11" ht="27.75" customHeight="1" thickBot="1">
      <c r="C41" s="12" t="s">
        <v>27</v>
      </c>
      <c r="D41" s="13">
        <v>50003.53999999998</v>
      </c>
      <c r="E41" s="14">
        <f>72109.32+223.99-223.99+235613.56</f>
        <v>307722.88</v>
      </c>
      <c r="F41" s="14">
        <f>9383.85+86820.34+200528.16</f>
        <v>296732.35</v>
      </c>
      <c r="G41" s="22">
        <v>213702.21</v>
      </c>
      <c r="H41" s="22">
        <f t="shared" si="0"/>
        <v>60994.07000000001</v>
      </c>
      <c r="I41" s="26" t="s">
        <v>28</v>
      </c>
      <c r="J41" s="2">
        <f>22184.14+28100.18-280.78</f>
        <v>50003.54</v>
      </c>
      <c r="K41" s="2">
        <f>12800.29+13332.37+35105.62-244.21</f>
        <v>60994.07000000001</v>
      </c>
    </row>
    <row r="42" spans="3:10" ht="26.25" customHeight="1" thickBot="1">
      <c r="C42" s="12" t="s">
        <v>29</v>
      </c>
      <c r="D42" s="13">
        <v>2413.1899999999987</v>
      </c>
      <c r="E42" s="16">
        <v>14729.84</v>
      </c>
      <c r="F42" s="16">
        <v>14203.56</v>
      </c>
      <c r="G42" s="22">
        <f>+E42</f>
        <v>14729.84</v>
      </c>
      <c r="H42" s="22">
        <f t="shared" si="0"/>
        <v>2939.4699999999993</v>
      </c>
      <c r="I42" s="26" t="s">
        <v>30</v>
      </c>
      <c r="J42" s="2">
        <f>2950.95-11.48</f>
        <v>2939.47</v>
      </c>
    </row>
    <row r="43" spans="3:10" ht="13.5" customHeight="1" thickBot="1">
      <c r="C43" s="19" t="s">
        <v>31</v>
      </c>
      <c r="D43" s="13">
        <v>34693.22999999998</v>
      </c>
      <c r="E43" s="16">
        <v>174801.86</v>
      </c>
      <c r="F43" s="16">
        <v>166497.73</v>
      </c>
      <c r="G43" s="22">
        <f>+E43</f>
        <v>174801.86</v>
      </c>
      <c r="H43" s="22">
        <f t="shared" si="0"/>
        <v>42997.35999999996</v>
      </c>
      <c r="I43" s="25"/>
      <c r="J43" s="2">
        <f>43333.16-335.8</f>
        <v>42997.36</v>
      </c>
    </row>
    <row r="44" spans="3:10" ht="13.5" customHeight="1" thickBot="1">
      <c r="C44" s="12" t="s">
        <v>32</v>
      </c>
      <c r="D44" s="13">
        <v>6146.739999999998</v>
      </c>
      <c r="E44" s="16">
        <v>36691.6</v>
      </c>
      <c r="F44" s="16">
        <v>35469.47</v>
      </c>
      <c r="G44" s="22">
        <f>+E44</f>
        <v>36691.6</v>
      </c>
      <c r="H44" s="22">
        <f t="shared" si="0"/>
        <v>7368.869999999995</v>
      </c>
      <c r="I44" s="26" t="s">
        <v>33</v>
      </c>
      <c r="J44" s="2">
        <f>7398.21-29.34</f>
        <v>7368.87</v>
      </c>
    </row>
    <row r="45" spans="3:11" ht="13.5" customHeight="1" thickBot="1">
      <c r="C45" s="19" t="s">
        <v>34</v>
      </c>
      <c r="D45" s="13">
        <v>6068.54</v>
      </c>
      <c r="E45" s="16">
        <f>83720.52-1079.89+41503.76-534.66</f>
        <v>123609.73000000001</v>
      </c>
      <c r="F45" s="16">
        <f>30915.81+62387.11</f>
        <v>93302.92</v>
      </c>
      <c r="G45" s="22">
        <f>+E45</f>
        <v>123609.73000000001</v>
      </c>
      <c r="H45" s="14">
        <f t="shared" si="0"/>
        <v>36375.350000000006</v>
      </c>
      <c r="I45" s="26"/>
      <c r="J45" s="2">
        <f>4058.73+2009.81</f>
        <v>6068.54</v>
      </c>
      <c r="K45" s="2">
        <f>12363.64-300.54+24924.05-611.8</f>
        <v>36375.34999999999</v>
      </c>
    </row>
    <row r="46" spans="3:9" ht="13.5" customHeight="1" hidden="1" thickBot="1">
      <c r="C46" s="12" t="s">
        <v>35</v>
      </c>
      <c r="D46" s="13">
        <v>0</v>
      </c>
      <c r="E46" s="16"/>
      <c r="F46" s="16"/>
      <c r="G46" s="22"/>
      <c r="H46" s="16">
        <f t="shared" si="0"/>
        <v>0</v>
      </c>
      <c r="I46" s="26"/>
    </row>
    <row r="47" spans="3:9" s="28" customFormat="1" ht="13.5" customHeight="1" thickBot="1">
      <c r="C47" s="12" t="s">
        <v>18</v>
      </c>
      <c r="D47" s="17">
        <f>SUM(D37:D46)</f>
        <v>444946.0099999997</v>
      </c>
      <c r="E47" s="17">
        <f>SUM(E37:E46)</f>
        <v>2766451.6799999997</v>
      </c>
      <c r="F47" s="17">
        <f>SUM(F37:F46)</f>
        <v>2644149.96</v>
      </c>
      <c r="G47" s="17">
        <f>SUM(G37:G46)</f>
        <v>2678583.78</v>
      </c>
      <c r="H47" s="17">
        <f>SUM(H37:H46)</f>
        <v>567247.7299999996</v>
      </c>
      <c r="I47" s="27"/>
    </row>
    <row r="48" spans="3:9" ht="13.5" customHeight="1" thickBot="1">
      <c r="C48" s="47" t="s">
        <v>36</v>
      </c>
      <c r="D48" s="47"/>
      <c r="E48" s="47"/>
      <c r="F48" s="47"/>
      <c r="G48" s="47"/>
      <c r="H48" s="47"/>
      <c r="I48" s="47"/>
    </row>
    <row r="49" spans="3:9" ht="42" customHeight="1" thickBot="1">
      <c r="C49" s="29" t="s">
        <v>37</v>
      </c>
      <c r="D49" s="48" t="s">
        <v>38</v>
      </c>
      <c r="E49" s="49"/>
      <c r="F49" s="49"/>
      <c r="G49" s="49"/>
      <c r="H49" s="50"/>
      <c r="I49" s="30" t="s">
        <v>39</v>
      </c>
    </row>
    <row r="50" spans="3:9" ht="31.5" customHeight="1" thickBot="1">
      <c r="C50" s="31" t="s">
        <v>40</v>
      </c>
      <c r="D50" s="48" t="s">
        <v>41</v>
      </c>
      <c r="E50" s="49"/>
      <c r="F50" s="49"/>
      <c r="G50" s="49"/>
      <c r="H50" s="50"/>
      <c r="I50" s="32" t="s">
        <v>42</v>
      </c>
    </row>
    <row r="51" spans="3:8" ht="18.75" customHeight="1">
      <c r="C51" s="33" t="s">
        <v>43</v>
      </c>
      <c r="D51" s="33"/>
      <c r="E51" s="33"/>
      <c r="F51" s="33"/>
      <c r="G51" s="33"/>
      <c r="H51" s="34">
        <f>+H34+H47</f>
        <v>1413573.6099999994</v>
      </c>
    </row>
    <row r="52" spans="3:4" ht="13.5" customHeight="1" hidden="1">
      <c r="C52" s="35" t="s">
        <v>44</v>
      </c>
      <c r="D52" s="36"/>
    </row>
    <row r="53" ht="12.75" customHeight="1">
      <c r="C53" s="37" t="s">
        <v>45</v>
      </c>
    </row>
    <row r="54" spans="5:6" ht="12.75">
      <c r="E54" s="38"/>
      <c r="F54" s="38"/>
    </row>
    <row r="55" spans="4:8" ht="12.75">
      <c r="D55" s="38"/>
      <c r="E55" s="38"/>
      <c r="F55" s="38"/>
      <c r="G55" s="38"/>
      <c r="H55" s="38"/>
    </row>
  </sheetData>
  <sheetProtection/>
  <mergeCells count="11">
    <mergeCell ref="I29:I33"/>
    <mergeCell ref="C35:I35"/>
    <mergeCell ref="I37:I38"/>
    <mergeCell ref="C48:I48"/>
    <mergeCell ref="D49:H49"/>
    <mergeCell ref="D50:H50"/>
    <mergeCell ref="C23:I23"/>
    <mergeCell ref="C24:I24"/>
    <mergeCell ref="C25:I25"/>
    <mergeCell ref="C26:I26"/>
    <mergeCell ref="C28:I2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13">
      <selection activeCell="E28" sqref="E28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6" width="13.625" style="39" customWidth="1"/>
    <col min="7" max="7" width="15.25390625" style="39" customWidth="1"/>
    <col min="8" max="8" width="15.125" style="39" customWidth="1"/>
    <col min="9" max="9" width="14.125" style="39" customWidth="1"/>
    <col min="10" max="16384" width="9.125" style="39" customWidth="1"/>
  </cols>
  <sheetData>
    <row r="13" spans="1:9" ht="15">
      <c r="A13" s="59" t="s">
        <v>46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60" t="s">
        <v>47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59" t="s">
        <v>48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40" t="s">
        <v>49</v>
      </c>
      <c r="B16" s="40" t="s">
        <v>50</v>
      </c>
      <c r="C16" s="40" t="s">
        <v>51</v>
      </c>
      <c r="D16" s="40" t="s">
        <v>52</v>
      </c>
      <c r="E16" s="40" t="s">
        <v>53</v>
      </c>
      <c r="F16" s="41" t="s">
        <v>54</v>
      </c>
      <c r="G16" s="41" t="s">
        <v>55</v>
      </c>
      <c r="H16" s="40" t="s">
        <v>56</v>
      </c>
      <c r="I16" s="40" t="s">
        <v>57</v>
      </c>
    </row>
    <row r="17" spans="1:9" ht="15">
      <c r="A17" s="42" t="s">
        <v>58</v>
      </c>
      <c r="B17" s="43">
        <v>-12.19656</v>
      </c>
      <c r="C17" s="43"/>
      <c r="D17" s="43">
        <v>282.81388</v>
      </c>
      <c r="E17" s="43">
        <v>273.61715</v>
      </c>
      <c r="F17" s="43">
        <f>19.35026+14.06</f>
        <v>33.41026</v>
      </c>
      <c r="G17" s="43">
        <v>469.77277</v>
      </c>
      <c r="H17" s="43">
        <v>57.22344</v>
      </c>
      <c r="I17" s="43">
        <f>B17+D17+F17-G17</f>
        <v>-165.74518999999998</v>
      </c>
    </row>
    <row r="19" ht="15">
      <c r="A19" s="39" t="s">
        <v>59</v>
      </c>
    </row>
    <row r="20" ht="15">
      <c r="A20" s="39" t="s">
        <v>60</v>
      </c>
    </row>
    <row r="21" spans="1:8" ht="15">
      <c r="A21" s="39" t="s">
        <v>61</v>
      </c>
      <c r="H21" s="39" t="s">
        <v>62</v>
      </c>
    </row>
    <row r="22" ht="15">
      <c r="A22" s="39" t="s">
        <v>63</v>
      </c>
    </row>
    <row r="23" ht="15">
      <c r="A23" s="39" t="s">
        <v>64</v>
      </c>
    </row>
    <row r="24" ht="15">
      <c r="A24" s="39" t="s">
        <v>65</v>
      </c>
    </row>
    <row r="25" ht="15">
      <c r="A25" s="39" t="s">
        <v>66</v>
      </c>
    </row>
    <row r="26" spans="1:6" ht="15">
      <c r="A26" s="39" t="s">
        <v>67</v>
      </c>
      <c r="F26" s="39" t="s">
        <v>68</v>
      </c>
    </row>
    <row r="27" ht="15">
      <c r="A27" s="39" t="s">
        <v>69</v>
      </c>
    </row>
    <row r="28" ht="15">
      <c r="A28" s="39" t="s">
        <v>70</v>
      </c>
    </row>
    <row r="29" ht="15">
      <c r="A29" s="39" t="s">
        <v>71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2017-04-23T20:06:54Z</dcterms:created>
  <dcterms:modified xsi:type="dcterms:W3CDTF">2017-04-24T19:01:04Z</dcterms:modified>
  <cp:category/>
  <cp:version/>
  <cp:contentType/>
  <cp:contentStatus/>
</cp:coreProperties>
</file>