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<sst xmlns="http://schemas.openxmlformats.org/spreadsheetml/2006/main" count="71" uniqueCount="64">
  <si>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</si>
  <si>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</si>
  <si>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</si>
  <si>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</si>
  <si>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</si>
  <si>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</si>
  <si>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</si>
  <si>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</si>
  <si>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</si>
  <si>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</si>
  <si>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</si>
  <si>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</si>
  <si>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</si>
  <si>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</si>
  <si>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</si>
  <si>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</si>
  <si>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</si>
  <si>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</si>
  <si>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</si>
  <si>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</si>
  <si>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</si>
  <si>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</si>
  <si>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Н/2009-85 от 01.05.2009г.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</si>
  <si>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</si>
  <si>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</si>
  <si>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</si>
  <si>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</si>
  <si>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</si>
  <si>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</si>
  <si>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</si>
  <si>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</si>
  <si>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</si>
  <si>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</si>
  <si>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</si>
  <si>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</si>
  <si>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</si>
  <si>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</si>
  <si>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</si>
  <si>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</si>
  <si>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</si>
  <si>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</si>
  <si>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</si>
  <si>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</si>
  <si>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</si>
  <si>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6/1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</si>
  <si>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</si>
  <si>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</si>
  <si>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</si>
  <si>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</si>
  <si>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</si>
  <si>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</si>
  <si>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</si>
  <si>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</si>
  <si>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</si>
  <si>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</si>
  <si>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93.48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</si>
  <si>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работы по электрике - 0,03 т.р.</t>
  </si>
  <si>
    <t>ремонт систем ХВС и ГВС - 0.73 т.р.</t>
  </si>
  <si>
    <t>ремонт стен, тамбурной двери, окраска - 23,83 т.р.</t>
  </si>
  <si>
    <t>изготовление и установка хомута на мусорный клапан  - 0,13 т.р.</t>
  </si>
  <si>
    <t>прочее - 3.34 т.р.</t>
  </si>
  <si>
    <t>очистка крыши от снега - 33.63 т.р.</t>
  </si>
  <si>
    <t>ремонт лифтового оборудования - 30.20 т.р.</t>
  </si>
  <si>
    <t>устройство скамейки - 1.59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</si>
</sst>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D38">
      <selection activeCell="D47" sqref="D47:H4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34" customWidth="1"/>
    <col min="4" max="4" width="13.253906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375" style="34" customWidth="1"/>
    <col min="9" max="9" width="23.75390625" style="34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0" t="s">
        <v>1</v>
      </c>
      <c r="D22" s="50"/>
      <c r="E22" s="50"/>
      <c r="F22" s="50"/>
      <c r="G22" s="50"/>
      <c r="H22" s="50"/>
      <c r="I22" s="50"/>
    </row>
    <row r="23" spans="3:9" ht="12.75">
      <c r="C23" s="51" t="s">
        <v>2</v>
      </c>
      <c r="D23" s="51"/>
      <c r="E23" s="51"/>
      <c r="F23" s="51"/>
      <c r="G23" s="51"/>
      <c r="H23" s="51"/>
      <c r="I23" s="51"/>
    </row>
    <row r="24" spans="3:9" ht="12.75">
      <c r="C24" s="51" t="s">
        <v>3</v>
      </c>
      <c r="D24" s="51"/>
      <c r="E24" s="51"/>
      <c r="F24" s="51"/>
      <c r="G24" s="51"/>
      <c r="H24" s="51"/>
      <c r="I24" s="51"/>
    </row>
    <row r="25" spans="3:9" ht="6" customHeight="1" thickBot="1">
      <c r="C25" s="52"/>
      <c r="D25" s="52"/>
      <c r="E25" s="52"/>
      <c r="F25" s="52"/>
      <c r="G25" s="52"/>
      <c r="H25" s="52"/>
      <c r="I25" s="52"/>
    </row>
    <row r="26" spans="3:9" ht="50.2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3" t="s">
        <v>11</v>
      </c>
      <c r="D27" s="43"/>
      <c r="E27" s="43"/>
      <c r="F27" s="43"/>
      <c r="G27" s="43"/>
      <c r="H27" s="43"/>
      <c r="I27" s="54"/>
    </row>
    <row r="28" spans="3:11" ht="13.5" customHeight="1" thickBot="1">
      <c r="C28" s="12" t="s">
        <v>12</v>
      </c>
      <c r="D28" s="13">
        <v>159628.40999999992</v>
      </c>
      <c r="E28" s="14">
        <v>1795637.15</v>
      </c>
      <c r="F28" s="14">
        <f>1733692.18+7892.56</f>
        <v>1741584.74</v>
      </c>
      <c r="G28" s="14">
        <v>1802943.24</v>
      </c>
      <c r="H28" s="14">
        <f>+D28+E28-F28</f>
        <v>213680.81999999983</v>
      </c>
      <c r="I28" s="55" t="s">
        <v>13</v>
      </c>
      <c r="K28" s="15">
        <f>15007.94+203081.21-4408.33</f>
        <v>213680.82</v>
      </c>
    </row>
    <row r="29" spans="3:11" ht="13.5" customHeight="1" thickBot="1">
      <c r="C29" s="12" t="s">
        <v>14</v>
      </c>
      <c r="D29" s="13">
        <v>63137.73999999999</v>
      </c>
      <c r="E29" s="16">
        <f>871410.33-55586.53</f>
        <v>815823.7999999999</v>
      </c>
      <c r="F29" s="16">
        <f>792409.6+3513.97</f>
        <v>795923.57</v>
      </c>
      <c r="G29" s="14">
        <v>782535.65</v>
      </c>
      <c r="H29" s="14">
        <f>+D29+E29-F29</f>
        <v>83037.96999999997</v>
      </c>
      <c r="I29" s="56"/>
      <c r="K29" s="2">
        <f>84235.24-16305.21+15107.94</f>
        <v>83037.97</v>
      </c>
    </row>
    <row r="30" spans="3:11" ht="13.5" customHeight="1" thickBot="1">
      <c r="C30" s="12" t="s">
        <v>15</v>
      </c>
      <c r="D30" s="13">
        <v>30860.810000000172</v>
      </c>
      <c r="E30" s="16">
        <f>-932.02+472316.19-28774.23</f>
        <v>442609.94</v>
      </c>
      <c r="F30" s="16">
        <f>860.79+23.38+434040.45</f>
        <v>434924.62</v>
      </c>
      <c r="G30" s="14">
        <v>410108.89</v>
      </c>
      <c r="H30" s="14">
        <f>+D30+E30-F30</f>
        <v>38546.13000000018</v>
      </c>
      <c r="I30" s="56"/>
      <c r="K30" s="2">
        <f>3140.76+41.25+42397.07-7032.95</f>
        <v>38546.130000000005</v>
      </c>
    </row>
    <row r="31" spans="3:11" ht="13.5" customHeight="1" thickBot="1">
      <c r="C31" s="12" t="s">
        <v>16</v>
      </c>
      <c r="D31" s="13">
        <v>19022.309999999998</v>
      </c>
      <c r="E31" s="16">
        <f>167431.42-6205.84+120138.3-4888.49</f>
        <v>276475.39</v>
      </c>
      <c r="F31" s="16">
        <f>303.08+158511.02+409.76+112071.22</f>
        <v>271295.07999999996</v>
      </c>
      <c r="G31" s="14">
        <v>248796.65</v>
      </c>
      <c r="H31" s="14">
        <f>+D31+E31-F31</f>
        <v>24202.620000000054</v>
      </c>
      <c r="I31" s="56"/>
      <c r="K31" s="2">
        <f>15043.77-2465.59+1093.78+1540.31-481.8+11723.38-2251.23</f>
        <v>24202.62</v>
      </c>
    </row>
    <row r="32" spans="3:11" ht="13.5" customHeight="1" thickBot="1">
      <c r="C32" s="12" t="s">
        <v>17</v>
      </c>
      <c r="D32" s="13">
        <v>2395.3200000000033</v>
      </c>
      <c r="E32" s="16">
        <f>5556.36+4435.89</f>
        <v>9992.25</v>
      </c>
      <c r="F32" s="16">
        <f>45.05+7617.58+4410.98+0.2</f>
        <v>12073.810000000001</v>
      </c>
      <c r="G32" s="14">
        <f>4638.12+582.7+10000</f>
        <v>15220.82</v>
      </c>
      <c r="H32" s="14">
        <f>+D32+E32-F32</f>
        <v>313.76000000000204</v>
      </c>
      <c r="I32" s="57"/>
      <c r="K32" s="2">
        <f>63.22+207.88-54.06+115.73-19.19+0.18</f>
        <v>313.76000000000005</v>
      </c>
    </row>
    <row r="33" spans="3:9" ht="13.5" customHeight="1" thickBot="1">
      <c r="C33" s="12" t="s">
        <v>18</v>
      </c>
      <c r="D33" s="17">
        <f>SUM(D28:D32)</f>
        <v>275044.5900000001</v>
      </c>
      <c r="E33" s="17">
        <f>SUM(E28:E32)</f>
        <v>3340538.53</v>
      </c>
      <c r="F33" s="17">
        <f>SUM(F28:F32)</f>
        <v>3255801.8200000003</v>
      </c>
      <c r="G33" s="17">
        <f>SUM(G28:G32)</f>
        <v>3259605.25</v>
      </c>
      <c r="H33" s="17">
        <f>SUM(H28:H32)</f>
        <v>359781.30000000005</v>
      </c>
      <c r="I33" s="12"/>
    </row>
    <row r="34" spans="3:9" ht="13.5" customHeight="1" thickBot="1">
      <c r="C34" s="43" t="s">
        <v>19</v>
      </c>
      <c r="D34" s="43"/>
      <c r="E34" s="43"/>
      <c r="F34" s="43"/>
      <c r="G34" s="43"/>
      <c r="H34" s="43"/>
      <c r="I34" s="43"/>
    </row>
    <row r="35" spans="3:9" ht="48.75" customHeight="1" thickBot="1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1" ht="13.5" customHeight="1" thickBot="1">
      <c r="C36" s="9" t="s">
        <v>21</v>
      </c>
      <c r="D36" s="20">
        <v>106017.22999999975</v>
      </c>
      <c r="E36" s="21">
        <f>1430345.52+6946.9-50+28066.91-100+2024.93-50+17970.85-50</f>
        <v>1485105.1099999999</v>
      </c>
      <c r="F36" s="21">
        <f>1412502.96+6158.16+25002.57+1804.84+16037.23+13.67+1.43</f>
        <v>1461520.8599999999</v>
      </c>
      <c r="G36" s="14">
        <f>+E36</f>
        <v>1485105.1099999999</v>
      </c>
      <c r="H36" s="22">
        <f>+D36+E36-F36</f>
        <v>129601.47999999975</v>
      </c>
      <c r="I36" s="44" t="s">
        <v>22</v>
      </c>
      <c r="J36" s="23">
        <f>105952.82+8.89-0.79+36.61-3.26+22.82-2.03+2.39-0.22-D36</f>
        <v>2.764863893389702E-10</v>
      </c>
      <c r="K36" s="23">
        <f>126661.21-2865.83+765.19-18.35+3072.08-74.39+207.23-37.14+1943.32-59.7+9.15-2.03+0.96-0.22-H36</f>
        <v>2.6193447411060333E-10</v>
      </c>
    </row>
    <row r="37" spans="3:10" ht="14.25" customHeight="1" thickBot="1">
      <c r="C37" s="12" t="s">
        <v>23</v>
      </c>
      <c r="D37" s="13">
        <v>20888.23999999999</v>
      </c>
      <c r="E37" s="14">
        <v>284132.16</v>
      </c>
      <c r="F37" s="14">
        <v>280129.46</v>
      </c>
      <c r="G37" s="14">
        <v>93476.56</v>
      </c>
      <c r="H37" s="22">
        <f aca="true" t="shared" si="0" ref="H37:H44">+D37+E37-F37</f>
        <v>24890.939999999944</v>
      </c>
      <c r="I37" s="45"/>
      <c r="J37" s="23">
        <f>25465.06-574.12</f>
        <v>24890.940000000002</v>
      </c>
    </row>
    <row r="38" spans="3:10" ht="13.5" customHeight="1" thickBot="1">
      <c r="C38" s="18" t="s">
        <v>24</v>
      </c>
      <c r="D38" s="24">
        <v>2350.040000000008</v>
      </c>
      <c r="E38" s="14"/>
      <c r="F38" s="14">
        <v>906.02</v>
      </c>
      <c r="G38" s="14"/>
      <c r="H38" s="22">
        <f t="shared" si="0"/>
        <v>1444.0200000000082</v>
      </c>
      <c r="I38" s="25"/>
      <c r="J38" s="2">
        <f>1579.48-135.46</f>
        <v>1444.02</v>
      </c>
    </row>
    <row r="39" spans="3:10" ht="12.75" customHeight="1" thickBot="1">
      <c r="C39" s="12" t="s">
        <v>25</v>
      </c>
      <c r="D39" s="13">
        <v>15163.98999999999</v>
      </c>
      <c r="E39" s="14">
        <v>180483.56</v>
      </c>
      <c r="F39" s="14">
        <v>180433.66</v>
      </c>
      <c r="G39" s="14">
        <f>+E39</f>
        <v>180483.56</v>
      </c>
      <c r="H39" s="22">
        <f t="shared" si="0"/>
        <v>15213.889999999985</v>
      </c>
      <c r="I39" s="26" t="s">
        <v>26</v>
      </c>
      <c r="J39" s="2">
        <f>15552.37-338.48</f>
        <v>15213.890000000001</v>
      </c>
    </row>
    <row r="40" spans="3:11" ht="30.75" customHeight="1" thickBot="1">
      <c r="C40" s="12" t="s">
        <v>27</v>
      </c>
      <c r="D40" s="13">
        <v>22248.350000000093</v>
      </c>
      <c r="E40" s="14">
        <f>236711.65+72445.59</f>
        <v>309157.24</v>
      </c>
      <c r="F40" s="14">
        <f>518.15+89329.67+214957.68</f>
        <v>304805.5</v>
      </c>
      <c r="G40" s="14">
        <v>244263.92</v>
      </c>
      <c r="H40" s="22">
        <f t="shared" si="0"/>
        <v>26600.090000000084</v>
      </c>
      <c r="I40" s="27" t="s">
        <v>28</v>
      </c>
      <c r="J40" s="2">
        <f>2261.36+19986.99</f>
        <v>22248.350000000002</v>
      </c>
      <c r="K40" s="2">
        <f>22378.71-624.74+3102.91+1743.21</f>
        <v>26600.089999999997</v>
      </c>
    </row>
    <row r="41" spans="3:10" ht="27" customHeight="1" thickBot="1">
      <c r="C41" s="12" t="s">
        <v>29</v>
      </c>
      <c r="D41" s="13">
        <v>993.6499999999996</v>
      </c>
      <c r="E41" s="16">
        <v>13990.12</v>
      </c>
      <c r="F41" s="16">
        <v>13775.32</v>
      </c>
      <c r="G41" s="14">
        <f>+E41</f>
        <v>13990.12</v>
      </c>
      <c r="H41" s="22">
        <f t="shared" si="0"/>
        <v>1208.4500000000007</v>
      </c>
      <c r="I41" s="27" t="s">
        <v>30</v>
      </c>
      <c r="J41" s="2">
        <f>1236.91-28.46</f>
        <v>1208.45</v>
      </c>
    </row>
    <row r="42" spans="3:10" ht="13.5" customHeight="1" thickBot="1">
      <c r="C42" s="18" t="s">
        <v>31</v>
      </c>
      <c r="D42" s="13">
        <v>13813.25000000003</v>
      </c>
      <c r="E42" s="16">
        <f>173467.41-37.38</f>
        <v>173430.03</v>
      </c>
      <c r="F42" s="16">
        <v>169499.4</v>
      </c>
      <c r="G42" s="14">
        <f>+E42</f>
        <v>173430.03</v>
      </c>
      <c r="H42" s="22">
        <f t="shared" si="0"/>
        <v>17743.880000000034</v>
      </c>
      <c r="I42" s="26"/>
      <c r="J42" s="2">
        <f>18311.8-567.92</f>
        <v>17743.88</v>
      </c>
    </row>
    <row r="43" spans="3:11" ht="13.5" customHeight="1" thickBot="1">
      <c r="C43" s="18" t="s">
        <v>32</v>
      </c>
      <c r="D43" s="13">
        <v>4841.52</v>
      </c>
      <c r="E43" s="16">
        <f>78828-299.7+39079.1-148.54</f>
        <v>117458.86</v>
      </c>
      <c r="F43" s="16">
        <f>73116.61+36240.88</f>
        <v>109357.48999999999</v>
      </c>
      <c r="G43" s="14">
        <f>+E43</f>
        <v>117458.86</v>
      </c>
      <c r="H43" s="22">
        <f t="shared" si="0"/>
        <v>12942.890000000014</v>
      </c>
      <c r="I43" s="26"/>
      <c r="J43" s="2">
        <f>3238.08+1603.44</f>
        <v>4841.52</v>
      </c>
      <c r="K43" s="2">
        <f>8649.77+4293.12</f>
        <v>12942.89</v>
      </c>
    </row>
    <row r="44" spans="3:10" ht="13.5" customHeight="1" thickBot="1">
      <c r="C44" s="12" t="s">
        <v>33</v>
      </c>
      <c r="D44" s="13">
        <v>2679.3099999999977</v>
      </c>
      <c r="E44" s="16">
        <v>36862.52</v>
      </c>
      <c r="F44" s="16">
        <v>36358.12</v>
      </c>
      <c r="G44" s="14">
        <f>+E44</f>
        <v>36862.52</v>
      </c>
      <c r="H44" s="22">
        <f t="shared" si="0"/>
        <v>3183.709999999992</v>
      </c>
      <c r="I44" s="27" t="s">
        <v>34</v>
      </c>
      <c r="J44" s="2">
        <f>3258.03-74.32</f>
        <v>3183.71</v>
      </c>
    </row>
    <row r="45" spans="3:9" s="29" customFormat="1" ht="13.5" customHeight="1" thickBot="1">
      <c r="C45" s="12" t="s">
        <v>18</v>
      </c>
      <c r="D45" s="17">
        <f>SUM(D36:D44)</f>
        <v>188995.57999999984</v>
      </c>
      <c r="E45" s="17">
        <f>SUM(E36:E44)</f>
        <v>2600619.5999999996</v>
      </c>
      <c r="F45" s="17">
        <f>SUM(F36:F44)</f>
        <v>2556785.83</v>
      </c>
      <c r="G45" s="17">
        <f>SUM(G36:G44)</f>
        <v>2345070.6799999997</v>
      </c>
      <c r="H45" s="17">
        <f>SUM(H36:H44)</f>
        <v>232829.34999999983</v>
      </c>
      <c r="I45" s="28"/>
    </row>
    <row r="46" spans="3:9" ht="13.5" customHeight="1" thickBot="1">
      <c r="C46" s="46" t="s">
        <v>35</v>
      </c>
      <c r="D46" s="46"/>
      <c r="E46" s="46"/>
      <c r="F46" s="46"/>
      <c r="G46" s="46"/>
      <c r="H46" s="46"/>
      <c r="I46" s="46"/>
    </row>
    <row r="47" spans="3:9" ht="42" customHeight="1" thickBot="1">
      <c r="C47" s="30" t="s">
        <v>36</v>
      </c>
      <c r="D47" s="47" t="s">
        <v>37</v>
      </c>
      <c r="E47" s="48"/>
      <c r="F47" s="48"/>
      <c r="G47" s="48"/>
      <c r="H47" s="49"/>
      <c r="I47" s="31" t="s">
        <v>38</v>
      </c>
    </row>
    <row r="48" spans="3:8" ht="21" customHeight="1">
      <c r="C48" s="32" t="s">
        <v>39</v>
      </c>
      <c r="D48" s="32"/>
      <c r="E48" s="32"/>
      <c r="F48" s="32"/>
      <c r="G48" s="32"/>
      <c r="H48" s="33">
        <f>+H33+H45</f>
        <v>592610.6499999999</v>
      </c>
    </row>
    <row r="49" spans="3:4" ht="15" hidden="1">
      <c r="C49" s="35" t="s">
        <v>40</v>
      </c>
      <c r="D49" s="35"/>
    </row>
    <row r="50" ht="12.75" customHeight="1">
      <c r="C50" s="36" t="s">
        <v>41</v>
      </c>
    </row>
    <row r="51" spans="5:6" ht="12.75">
      <c r="E51" s="37"/>
      <c r="F51" s="37"/>
    </row>
    <row r="52" spans="4:6" ht="12.75">
      <c r="D52" s="37"/>
      <c r="E52" s="37"/>
      <c r="F52" s="37"/>
    </row>
    <row r="53" spans="4:8" ht="12.75">
      <c r="D53" s="37"/>
      <c r="E53" s="37"/>
      <c r="F53" s="37"/>
      <c r="G53" s="37"/>
      <c r="H53" s="37"/>
    </row>
    <row r="55" spans="4:8" ht="12.75">
      <c r="D55" s="37"/>
      <c r="E55" s="37"/>
      <c r="F55" s="37"/>
      <c r="G55" s="37"/>
      <c r="H55" s="37"/>
    </row>
  </sheetData>
  <sheetProtection/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10">
      <selection activeCell="E24" sqref="E24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3.875" style="38" customWidth="1"/>
    <col min="10" max="16384" width="9.125" style="38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9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40" t="s">
        <v>50</v>
      </c>
      <c r="G16" s="40" t="s">
        <v>51</v>
      </c>
      <c r="H16" s="39" t="s">
        <v>52</v>
      </c>
      <c r="I16" s="39" t="s">
        <v>53</v>
      </c>
    </row>
    <row r="17" spans="1:9" ht="15">
      <c r="A17" s="41" t="s">
        <v>54</v>
      </c>
      <c r="B17" s="42">
        <v>-95.64796</v>
      </c>
      <c r="C17" s="42"/>
      <c r="D17" s="42">
        <v>284.13216</v>
      </c>
      <c r="E17" s="42">
        <v>280.12946</v>
      </c>
      <c r="F17" s="42">
        <v>10.91</v>
      </c>
      <c r="G17" s="42">
        <v>93.47656</v>
      </c>
      <c r="H17" s="42">
        <v>24.89094</v>
      </c>
      <c r="I17" s="42">
        <f>B17+D17+F17-G17</f>
        <v>105.91763999999998</v>
      </c>
    </row>
    <row r="19" ht="15">
      <c r="A19" s="38" t="s">
        <v>55</v>
      </c>
    </row>
    <row r="20" ht="15">
      <c r="A20" s="38" t="s">
        <v>56</v>
      </c>
    </row>
    <row r="21" ht="15">
      <c r="A21" s="38" t="s">
        <v>57</v>
      </c>
    </row>
    <row r="22" ht="15">
      <c r="A22" s="38" t="s">
        <v>58</v>
      </c>
    </row>
    <row r="23" ht="15">
      <c r="A23" s="38" t="s">
        <v>59</v>
      </c>
    </row>
    <row r="24" ht="15">
      <c r="A24" s="38" t="s">
        <v>60</v>
      </c>
    </row>
    <row r="25" ht="15">
      <c r="A25" s="38" t="s">
        <v>61</v>
      </c>
    </row>
    <row r="26" ht="15">
      <c r="A26" s="38" t="s">
        <v>62</v>
      </c>
    </row>
    <row r="27" ht="15">
      <c r="A27" s="38" t="s">
        <v>63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2017-04-23T20:07:36Z</dcterms:created>
  <dcterms:modified xsi:type="dcterms:W3CDTF">2017-04-24T19:01:14Z</dcterms:modified>
  <cp:category/>
  <cp:version/>
  <cp:contentType/>
  <cp:contentStatus/>
</cp:coreProperties>
</file>