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<sst xmlns="http://schemas.openxmlformats.org/spreadsheetml/2006/main" count="70" uniqueCount="63">
  <si>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</si>
  <si>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</si>
  <si>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</si>
  <si>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7/1  по ул. Центральная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</si>
  <si>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</si>
  <si>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</si>
  <si>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</si>
  <si>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</si>
  <si>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</si>
  <si>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</si>
  <si>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</si>
  <si>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</si>
  <si>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</si>
  <si>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</si>
  <si>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</si>
  <si>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</si>
  <si>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</si>
  <si>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</si>
  <si>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</si>
  <si>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</si>
  <si>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</si>
  <si>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</si>
  <si>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Н/2011-92 от 01.01.2011г.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</si>
  <si>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</si>
  <si>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</si>
  <si>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</si>
  <si>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</si>
  <si>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</si>
  <si>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</si>
  <si>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</si>
  <si>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</si>
  <si>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</si>
  <si>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</si>
  <si>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</si>
  <si>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</si>
  <si>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</si>
  <si>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</si>
  <si>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>Поступило  за размещение интернет оборудования от ЦИТ "Домашние сети" 2160.00 руб., от ПАО "Вымпелком" 3150.00 руб., от ООО "Перспектива" 5600.00руб.</t>
  </si>
  <si>
    <t>ЦИТ "Домашние сети",              ПАО "Вымпелком",                   ООО "Перспектива"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</si>
  <si>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</si>
  <si>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</si>
  <si>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</si>
  <si>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</si>
  <si>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</si>
  <si>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7/1 по ул. Центральная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</si>
  <si>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</si>
  <si>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</si>
  <si>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</si>
  <si>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</si>
  <si>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</si>
  <si>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</si>
  <si>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</si>
  <si>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</si>
  <si>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</si>
  <si>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</si>
  <si>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360.33 </t>
    </r>
    <r>
      <rPr>
        <sz val="10"/>
        <rFont val="Arial Cyr"/>
        <family val="0"/>
      </rPr>
      <t>тыс.рублей, в том числе:</t>
    </r>
  </si>
  <si>
    <t>ремонт двери  - 0.07 т.р.</t>
  </si>
  <si>
    <t>ремонт лежаков и выпусков до колодца - 324.70 т.р.</t>
  </si>
  <si>
    <t>очистка крыши от снега- 33.32 т.р.</t>
  </si>
  <si>
    <t>аварийное обслуживание - 1.31 т.р.</t>
  </si>
  <si>
    <t>закраска надписей на фасаде - 0,59 т.р.</t>
  </si>
  <si>
    <t>работы по электрике  - 0,08 т.р.</t>
  </si>
  <si>
    <t>прочее - 0,26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</si>
</sst>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1" fillId="0" borderId="15" xfId="0" applyNumberFormat="1" applyFont="1" applyFill="1" applyBorder="1" applyAlignment="1">
      <alignment horizontal="right" vertical="top" wrapText="1"/>
    </xf>
    <xf numFmtId="0" fontId="13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3" fillId="0" borderId="0" xfId="52">
      <alignment/>
      <protection/>
    </xf>
    <xf numFmtId="0" fontId="33" fillId="0" borderId="16" xfId="52" applyBorder="1" applyAlignment="1">
      <alignment horizontal="center" vertical="center" wrapText="1"/>
      <protection/>
    </xf>
    <xf numFmtId="0" fontId="33" fillId="0" borderId="16" xfId="52" applyFont="1" applyBorder="1" applyAlignment="1">
      <alignment horizontal="center" vertical="center" wrapText="1"/>
      <protection/>
    </xf>
    <xf numFmtId="0" fontId="41" fillId="0" borderId="16" xfId="52" applyFont="1" applyBorder="1" applyAlignment="1">
      <alignment horizontal="center" vertical="center"/>
      <protection/>
    </xf>
    <xf numFmtId="2" fontId="41" fillId="0" borderId="16" xfId="52" applyNumberFormat="1" applyFont="1" applyFill="1" applyBorder="1" applyAlignment="1">
      <alignment horizontal="center" vertical="center"/>
      <protection/>
    </xf>
    <xf numFmtId="0" fontId="33" fillId="33" borderId="0" xfId="52" applyFill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3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4"/>
  <sheetViews>
    <sheetView zoomScalePageLayoutView="0" workbookViewId="0" topLeftCell="C41">
      <selection activeCell="C54" sqref="C54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8.00390625" style="33" customWidth="1"/>
    <col min="4" max="4" width="13.25390625" style="33" customWidth="1"/>
    <col min="5" max="5" width="11.875" style="33" customWidth="1"/>
    <col min="6" max="6" width="13.25390625" style="33" customWidth="1"/>
    <col min="7" max="7" width="11.875" style="33" customWidth="1"/>
    <col min="8" max="8" width="12.875" style="33" customWidth="1"/>
    <col min="9" max="9" width="23.00390625" style="33" customWidth="1"/>
    <col min="10" max="10" width="12.25390625" style="2" hidden="1" customWidth="1"/>
    <col min="11" max="11" width="9.625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2.75" customHeight="1">
      <c r="C23" s="7"/>
      <c r="D23" s="7"/>
      <c r="E23" s="8"/>
      <c r="F23" s="8"/>
      <c r="G23" s="8"/>
      <c r="H23" s="8"/>
      <c r="I23" s="8"/>
    </row>
    <row r="24" spans="3:9" ht="14.25">
      <c r="C24" s="50" t="s">
        <v>1</v>
      </c>
      <c r="D24" s="50"/>
      <c r="E24" s="50"/>
      <c r="F24" s="50"/>
      <c r="G24" s="50"/>
      <c r="H24" s="50"/>
      <c r="I24" s="50"/>
    </row>
    <row r="25" spans="3:9" ht="12.75">
      <c r="C25" s="51" t="s">
        <v>2</v>
      </c>
      <c r="D25" s="51"/>
      <c r="E25" s="51"/>
      <c r="F25" s="51"/>
      <c r="G25" s="51"/>
      <c r="H25" s="51"/>
      <c r="I25" s="51"/>
    </row>
    <row r="26" spans="3:9" ht="12.75">
      <c r="C26" s="51" t="s">
        <v>3</v>
      </c>
      <c r="D26" s="51"/>
      <c r="E26" s="51"/>
      <c r="F26" s="51"/>
      <c r="G26" s="51"/>
      <c r="H26" s="51"/>
      <c r="I26" s="51"/>
    </row>
    <row r="27" spans="3:9" ht="6" customHeight="1" thickBot="1">
      <c r="C27" s="52"/>
      <c r="D27" s="52"/>
      <c r="E27" s="52"/>
      <c r="F27" s="52"/>
      <c r="G27" s="52"/>
      <c r="H27" s="52"/>
      <c r="I27" s="52"/>
    </row>
    <row r="28" spans="3:9" ht="50.25" customHeight="1" thickBot="1">
      <c r="C28" s="9" t="s">
        <v>4</v>
      </c>
      <c r="D28" s="10" t="s">
        <v>5</v>
      </c>
      <c r="E28" s="11" t="s">
        <v>6</v>
      </c>
      <c r="F28" s="11" t="s">
        <v>7</v>
      </c>
      <c r="G28" s="11" t="s">
        <v>8</v>
      </c>
      <c r="H28" s="11" t="s">
        <v>9</v>
      </c>
      <c r="I28" s="10" t="s">
        <v>10</v>
      </c>
    </row>
    <row r="29" spans="3:9" ht="13.5" customHeight="1" thickBot="1">
      <c r="C29" s="53" t="s">
        <v>11</v>
      </c>
      <c r="D29" s="43"/>
      <c r="E29" s="43"/>
      <c r="F29" s="43"/>
      <c r="G29" s="43"/>
      <c r="H29" s="43"/>
      <c r="I29" s="54"/>
    </row>
    <row r="30" spans="3:11" ht="13.5" customHeight="1" thickBot="1">
      <c r="C30" s="12" t="s">
        <v>12</v>
      </c>
      <c r="D30" s="13">
        <v>184000.56000000006</v>
      </c>
      <c r="E30" s="14">
        <v>1837596.16</v>
      </c>
      <c r="F30" s="14">
        <f>1800450.11+1144.9+8359.03+5138.6</f>
        <v>1815092.6400000001</v>
      </c>
      <c r="G30" s="14">
        <v>1838729.11</v>
      </c>
      <c r="H30" s="14">
        <f>+D30+E30-F30</f>
        <v>206504.07999999984</v>
      </c>
      <c r="I30" s="55" t="s">
        <v>13</v>
      </c>
      <c r="K30" s="15">
        <f>206450.61-7.63+10.97+20.57+29.56</f>
        <v>206504.08</v>
      </c>
    </row>
    <row r="31" spans="3:11" ht="13.5" customHeight="1" thickBot="1">
      <c r="C31" s="12" t="s">
        <v>14</v>
      </c>
      <c r="D31" s="13">
        <v>63673.570000000065</v>
      </c>
      <c r="E31" s="16">
        <f>849151.29-66439.14</f>
        <v>782712.15</v>
      </c>
      <c r="F31" s="16">
        <f>742281.19+1590.2+8195.61+197.45</f>
        <v>752264.4499999998</v>
      </c>
      <c r="G31" s="14">
        <v>702200.54</v>
      </c>
      <c r="H31" s="14">
        <f>+D31+E31-F31</f>
        <v>94121.27000000025</v>
      </c>
      <c r="I31" s="56"/>
      <c r="K31" s="2">
        <f>103349.23-9274.61+13.41+9.32+23.92</f>
        <v>94121.27</v>
      </c>
    </row>
    <row r="32" spans="3:11" ht="13.5" customHeight="1" thickBot="1">
      <c r="C32" s="12" t="s">
        <v>15</v>
      </c>
      <c r="D32" s="13">
        <v>38966.10999999993</v>
      </c>
      <c r="E32" s="16">
        <f>439876.28-20835.17</f>
        <v>419041.11000000004</v>
      </c>
      <c r="F32" s="16">
        <f>4609+102.41+406105.9</f>
        <v>410817.31</v>
      </c>
      <c r="G32" s="14">
        <v>428655.79</v>
      </c>
      <c r="H32" s="14">
        <f>+D32+E32-F32</f>
        <v>47189.909999999974</v>
      </c>
      <c r="I32" s="56"/>
      <c r="K32" s="2">
        <f>18.53+5.18+49747.54-2581.34</f>
        <v>47189.91</v>
      </c>
    </row>
    <row r="33" spans="3:11" ht="13.5" customHeight="1" thickBot="1">
      <c r="C33" s="12" t="s">
        <v>16</v>
      </c>
      <c r="D33" s="13">
        <v>22535.52999999997</v>
      </c>
      <c r="E33" s="16">
        <f>154874-5129.61+117069.11-3121.42</f>
        <v>263692.08</v>
      </c>
      <c r="F33" s="16">
        <f>1613.92+145137.45+1162.73+107960.73+22.6</f>
        <v>255897.43000000002</v>
      </c>
      <c r="G33" s="14">
        <v>244384.04</v>
      </c>
      <c r="H33" s="14">
        <f>+D33+E33-F33</f>
        <v>30330.179999999964</v>
      </c>
      <c r="I33" s="56"/>
      <c r="K33" s="2">
        <f>6.4+17844.33-901.43+3.21+14495.49-1119.03+1.21</f>
        <v>30330.18</v>
      </c>
    </row>
    <row r="34" spans="3:11" ht="13.5" customHeight="1" thickBot="1">
      <c r="C34" s="12" t="s">
        <v>17</v>
      </c>
      <c r="D34" s="13">
        <v>337.2099999999991</v>
      </c>
      <c r="E34" s="16">
        <f>2468.29+7109.66</f>
        <v>9577.95</v>
      </c>
      <c r="F34" s="16">
        <f>74.57+2436.69+7056.82+3.36+3.39+1.99</f>
        <v>9576.82</v>
      </c>
      <c r="G34" s="14">
        <v>20385.26</v>
      </c>
      <c r="H34" s="14">
        <f>+D34+E34-F34</f>
        <v>338.34000000000015</v>
      </c>
      <c r="I34" s="57"/>
      <c r="K34" s="2">
        <f>0.24+45.49-20.08+315.6-2.95+0.01+0.02+0.01</f>
        <v>338.34</v>
      </c>
    </row>
    <row r="35" spans="3:9" ht="13.5" customHeight="1" thickBot="1">
      <c r="C35" s="12" t="s">
        <v>18</v>
      </c>
      <c r="D35" s="17">
        <f>SUM(D30:D34)</f>
        <v>309512.98000000004</v>
      </c>
      <c r="E35" s="17">
        <f>SUM(E30:E34)</f>
        <v>3312619.45</v>
      </c>
      <c r="F35" s="17">
        <f>SUM(F30:F34)</f>
        <v>3243648.65</v>
      </c>
      <c r="G35" s="17">
        <f>SUM(G30:G34)</f>
        <v>3234354.74</v>
      </c>
      <c r="H35" s="17">
        <f>SUM(H30:H34)</f>
        <v>378483.7800000001</v>
      </c>
      <c r="I35" s="18"/>
    </row>
    <row r="36" spans="3:9" ht="13.5" customHeight="1" thickBot="1">
      <c r="C36" s="43" t="s">
        <v>19</v>
      </c>
      <c r="D36" s="43"/>
      <c r="E36" s="43"/>
      <c r="F36" s="43"/>
      <c r="G36" s="43"/>
      <c r="H36" s="43"/>
      <c r="I36" s="43"/>
    </row>
    <row r="37" spans="3:9" ht="48.75" customHeight="1" thickBot="1">
      <c r="C37" s="19" t="s">
        <v>4</v>
      </c>
      <c r="D37" s="10" t="s">
        <v>5</v>
      </c>
      <c r="E37" s="11" t="s">
        <v>6</v>
      </c>
      <c r="F37" s="11" t="s">
        <v>7</v>
      </c>
      <c r="G37" s="11" t="s">
        <v>8</v>
      </c>
      <c r="H37" s="11" t="s">
        <v>9</v>
      </c>
      <c r="I37" s="20" t="s">
        <v>20</v>
      </c>
    </row>
    <row r="38" spans="3:11" ht="27.75" customHeight="1" thickBot="1">
      <c r="C38" s="9" t="s">
        <v>21</v>
      </c>
      <c r="D38" s="21">
        <v>111499.14000000013</v>
      </c>
      <c r="E38" s="22">
        <f>1447124.32+4014.05+11529.83+1557.7+16673.51</f>
        <v>1480899.4100000001</v>
      </c>
      <c r="F38" s="22">
        <f>1440506.95+3580.92+10004.51+1409.68+15017.83+2.88+31.59</f>
        <v>1470554.3599999999</v>
      </c>
      <c r="G38" s="22">
        <f>+E38</f>
        <v>1480899.4100000001</v>
      </c>
      <c r="H38" s="22">
        <f>+D38+E38-F38</f>
        <v>121844.19000000041</v>
      </c>
      <c r="I38" s="44" t="s">
        <v>22</v>
      </c>
      <c r="J38" s="23">
        <f>114814.85-3383.67+12.53-4.39+38.94-13.63+4.58-1.69+50.21-18.59-D38</f>
        <v>-1.1641532182693481E-10</v>
      </c>
      <c r="K38" s="23">
        <f>118052.11-3.56+441.29-0.02+1550.69-0.06+148.03-0.01+1655.75-0.07+1.7-1.69+18.62-18.59-H38</f>
        <v>-4.220055416226387E-10</v>
      </c>
    </row>
    <row r="39" spans="3:10" ht="14.25" customHeight="1" thickBot="1">
      <c r="C39" s="12" t="s">
        <v>23</v>
      </c>
      <c r="D39" s="13">
        <v>21708.330000000016</v>
      </c>
      <c r="E39" s="14">
        <v>287464.92</v>
      </c>
      <c r="F39" s="14">
        <v>285623.6</v>
      </c>
      <c r="G39" s="22">
        <v>360327.74</v>
      </c>
      <c r="H39" s="22">
        <f aca="true" t="shared" si="0" ref="H39:H46">+D39+E39-F39</f>
        <v>23549.650000000023</v>
      </c>
      <c r="I39" s="45"/>
      <c r="J39" s="23">
        <f>23550.36-0.71</f>
        <v>23549.65</v>
      </c>
    </row>
    <row r="40" spans="3:9" ht="13.5" customHeight="1" hidden="1" thickBot="1">
      <c r="C40" s="19" t="s">
        <v>24</v>
      </c>
      <c r="D40" s="24">
        <v>0</v>
      </c>
      <c r="E40" s="14"/>
      <c r="F40" s="14"/>
      <c r="G40" s="22"/>
      <c r="H40" s="22">
        <f t="shared" si="0"/>
        <v>0</v>
      </c>
      <c r="I40" s="25"/>
    </row>
    <row r="41" spans="3:10" ht="12.75" customHeight="1" thickBot="1">
      <c r="C41" s="12" t="s">
        <v>25</v>
      </c>
      <c r="D41" s="13">
        <v>15998.399999999994</v>
      </c>
      <c r="E41" s="14">
        <v>182594.8</v>
      </c>
      <c r="F41" s="14">
        <v>184112.7</v>
      </c>
      <c r="G41" s="22">
        <f>+E41</f>
        <v>182594.8</v>
      </c>
      <c r="H41" s="22">
        <f t="shared" si="0"/>
        <v>14480.49999999997</v>
      </c>
      <c r="I41" s="25" t="s">
        <v>26</v>
      </c>
      <c r="J41" s="2">
        <f>14480.92-0.42</f>
        <v>14480.5</v>
      </c>
    </row>
    <row r="42" spans="3:11" ht="30" customHeight="1" thickBot="1">
      <c r="C42" s="12" t="s">
        <v>27</v>
      </c>
      <c r="D42" s="13">
        <v>23652.97000000003</v>
      </c>
      <c r="E42" s="14">
        <f>239484.36+73299.51</f>
        <v>312783.87</v>
      </c>
      <c r="F42" s="14">
        <f>2295.11+90871.32+217645.05</f>
        <v>310811.48</v>
      </c>
      <c r="G42" s="22">
        <v>223364.69</v>
      </c>
      <c r="H42" s="22">
        <f t="shared" si="0"/>
        <v>25625.360000000044</v>
      </c>
      <c r="I42" s="26" t="s">
        <v>28</v>
      </c>
      <c r="J42" s="2">
        <f>22066.17-717.94+2304.74</f>
        <v>23652.97</v>
      </c>
      <c r="K42" s="2">
        <f>9.63+3776.42+21840.09-0.78</f>
        <v>25625.36</v>
      </c>
    </row>
    <row r="43" spans="3:9" ht="23.25" customHeight="1" thickBot="1">
      <c r="C43" s="12" t="s">
        <v>29</v>
      </c>
      <c r="D43" s="13">
        <v>1055.3500000000004</v>
      </c>
      <c r="E43" s="16">
        <v>14155.89</v>
      </c>
      <c r="F43" s="16">
        <v>14047.42</v>
      </c>
      <c r="G43" s="22">
        <f>+E43</f>
        <v>14155.89</v>
      </c>
      <c r="H43" s="22">
        <f t="shared" si="0"/>
        <v>1163.8199999999997</v>
      </c>
      <c r="I43" s="26" t="s">
        <v>30</v>
      </c>
    </row>
    <row r="44" spans="3:10" ht="13.5" customHeight="1" thickBot="1">
      <c r="C44" s="19" t="s">
        <v>31</v>
      </c>
      <c r="D44" s="13">
        <v>15072.850000000006</v>
      </c>
      <c r="E44" s="16">
        <v>174260.24</v>
      </c>
      <c r="F44" s="16">
        <v>171212.58</v>
      </c>
      <c r="G44" s="22">
        <f>+E44</f>
        <v>174260.24</v>
      </c>
      <c r="H44" s="22">
        <f t="shared" si="0"/>
        <v>18120.51000000001</v>
      </c>
      <c r="I44" s="25"/>
      <c r="J44" s="2">
        <f>18121.35-0.84</f>
        <v>18120.51</v>
      </c>
    </row>
    <row r="45" spans="3:11" ht="13.5" customHeight="1" thickBot="1">
      <c r="C45" s="19" t="s">
        <v>32</v>
      </c>
      <c r="D45" s="13">
        <v>7118.280000000001</v>
      </c>
      <c r="E45" s="16">
        <f>116910.56+308.07+53024.54-422.22</f>
        <v>169820.95</v>
      </c>
      <c r="F45" s="16">
        <f>113088.82+51209.43</f>
        <v>164298.25</v>
      </c>
      <c r="G45" s="22">
        <f>+E45</f>
        <v>169820.95</v>
      </c>
      <c r="H45" s="22">
        <f t="shared" si="0"/>
        <v>12640.98000000001</v>
      </c>
      <c r="I45" s="25"/>
      <c r="J45" s="2">
        <f>4746.93-108.86+2534.11-53.9</f>
        <v>7118.280000000001</v>
      </c>
      <c r="K45" s="2">
        <f>9058.08-290.2+4016.78-143.68</f>
        <v>12640.98</v>
      </c>
    </row>
    <row r="46" spans="3:10" ht="13.5" customHeight="1" thickBot="1">
      <c r="C46" s="12" t="s">
        <v>33</v>
      </c>
      <c r="D46" s="13">
        <v>2766.9899999999834</v>
      </c>
      <c r="E46" s="16">
        <v>36477.22</v>
      </c>
      <c r="F46" s="16">
        <v>36257.95</v>
      </c>
      <c r="G46" s="22">
        <f>+E46</f>
        <v>36477.22</v>
      </c>
      <c r="H46" s="22">
        <f t="shared" si="0"/>
        <v>2986.2599999999875</v>
      </c>
      <c r="I46" s="26" t="s">
        <v>34</v>
      </c>
      <c r="J46" s="2">
        <f>2986.35-0.09</f>
        <v>2986.2599999999998</v>
      </c>
    </row>
    <row r="47" spans="3:9" s="28" customFormat="1" ht="13.5" customHeight="1" thickBot="1">
      <c r="C47" s="12" t="s">
        <v>18</v>
      </c>
      <c r="D47" s="17">
        <f>SUM(D38:D46)</f>
        <v>198872.31000000017</v>
      </c>
      <c r="E47" s="17">
        <f>SUM(E38:E46)</f>
        <v>2658457.3000000003</v>
      </c>
      <c r="F47" s="17">
        <f>SUM(F38:F46)</f>
        <v>2636918.34</v>
      </c>
      <c r="G47" s="17">
        <f>SUM(G38:G46)</f>
        <v>2641900.940000001</v>
      </c>
      <c r="H47" s="17">
        <f>SUM(H38:H46)</f>
        <v>220411.27000000046</v>
      </c>
      <c r="I47" s="27"/>
    </row>
    <row r="48" spans="3:9" ht="13.5" customHeight="1" thickBot="1">
      <c r="C48" s="46" t="s">
        <v>35</v>
      </c>
      <c r="D48" s="46"/>
      <c r="E48" s="46"/>
      <c r="F48" s="46"/>
      <c r="G48" s="46"/>
      <c r="H48" s="46"/>
      <c r="I48" s="46"/>
    </row>
    <row r="49" spans="3:9" ht="40.5" customHeight="1" thickBot="1">
      <c r="C49" s="29" t="s">
        <v>36</v>
      </c>
      <c r="D49" s="47" t="s">
        <v>37</v>
      </c>
      <c r="E49" s="48"/>
      <c r="F49" s="48"/>
      <c r="G49" s="48"/>
      <c r="H49" s="49"/>
      <c r="I49" s="30" t="s">
        <v>38</v>
      </c>
    </row>
    <row r="50" spans="3:8" ht="21.75" customHeight="1">
      <c r="C50" s="31" t="s">
        <v>39</v>
      </c>
      <c r="D50" s="31"/>
      <c r="E50" s="31"/>
      <c r="F50" s="31"/>
      <c r="G50" s="31"/>
      <c r="H50" s="32">
        <f>+H35+H47</f>
        <v>598895.0500000005</v>
      </c>
    </row>
    <row r="51" spans="3:4" ht="15" hidden="1">
      <c r="C51" s="34" t="s">
        <v>40</v>
      </c>
      <c r="D51" s="34"/>
    </row>
    <row r="52" ht="12.75" customHeight="1">
      <c r="C52" s="35" t="s">
        <v>41</v>
      </c>
    </row>
    <row r="53" spans="5:6" ht="12.75">
      <c r="E53" s="36"/>
      <c r="F53" s="36"/>
    </row>
    <row r="54" spans="4:8" ht="12.75">
      <c r="D54" s="36"/>
      <c r="E54" s="36"/>
      <c r="F54" s="36"/>
      <c r="G54" s="36"/>
      <c r="H54" s="36"/>
    </row>
  </sheetData>
  <sheetProtection/>
  <mergeCells count="10">
    <mergeCell ref="C36:I36"/>
    <mergeCell ref="I38:I39"/>
    <mergeCell ref="C48:I48"/>
    <mergeCell ref="D49:H49"/>
    <mergeCell ref="C24:I24"/>
    <mergeCell ref="C25:I25"/>
    <mergeCell ref="C26:I26"/>
    <mergeCell ref="C27:I27"/>
    <mergeCell ref="C29:I29"/>
    <mergeCell ref="I30:I34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6"/>
  <sheetViews>
    <sheetView tabSelected="1" zoomScaleSheetLayoutView="120" zoomScalePageLayoutView="0" workbookViewId="0" topLeftCell="A16">
      <selection activeCell="E30" sqref="E30"/>
    </sheetView>
  </sheetViews>
  <sheetFormatPr defaultColWidth="9.00390625" defaultRowHeight="12.75"/>
  <cols>
    <col min="1" max="1" width="4.625" style="37" customWidth="1"/>
    <col min="2" max="2" width="12.375" style="37" customWidth="1"/>
    <col min="3" max="3" width="13.25390625" style="37" hidden="1" customWidth="1"/>
    <col min="4" max="4" width="12.125" style="37" customWidth="1"/>
    <col min="5" max="5" width="13.625" style="37" customWidth="1"/>
    <col min="6" max="6" width="13.25390625" style="37" customWidth="1"/>
    <col min="7" max="7" width="14.25390625" style="37" customWidth="1"/>
    <col min="8" max="8" width="15.125" style="37" customWidth="1"/>
    <col min="9" max="9" width="13.625" style="37" customWidth="1"/>
    <col min="10" max="16384" width="9.125" style="37" customWidth="1"/>
  </cols>
  <sheetData>
    <row r="13" spans="1:9" ht="15">
      <c r="A13" s="58" t="s">
        <v>42</v>
      </c>
      <c r="B13" s="58"/>
      <c r="C13" s="58"/>
      <c r="D13" s="58"/>
      <c r="E13" s="58"/>
      <c r="F13" s="58"/>
      <c r="G13" s="58"/>
      <c r="H13" s="58"/>
      <c r="I13" s="58"/>
    </row>
    <row r="14" spans="1:9" ht="15">
      <c r="A14" s="58" t="s">
        <v>43</v>
      </c>
      <c r="B14" s="58"/>
      <c r="C14" s="58"/>
      <c r="D14" s="58"/>
      <c r="E14" s="58"/>
      <c r="F14" s="58"/>
      <c r="G14" s="58"/>
      <c r="H14" s="58"/>
      <c r="I14" s="58"/>
    </row>
    <row r="15" spans="1:9" ht="15">
      <c r="A15" s="58" t="s">
        <v>44</v>
      </c>
      <c r="B15" s="58"/>
      <c r="C15" s="58"/>
      <c r="D15" s="58"/>
      <c r="E15" s="58"/>
      <c r="F15" s="58"/>
      <c r="G15" s="58"/>
      <c r="H15" s="58"/>
      <c r="I15" s="58"/>
    </row>
    <row r="16" spans="1:9" ht="60">
      <c r="A16" s="38" t="s">
        <v>45</v>
      </c>
      <c r="B16" s="38" t="s">
        <v>46</v>
      </c>
      <c r="C16" s="38" t="s">
        <v>47</v>
      </c>
      <c r="D16" s="38" t="s">
        <v>48</v>
      </c>
      <c r="E16" s="38" t="s">
        <v>49</v>
      </c>
      <c r="F16" s="39" t="s">
        <v>50</v>
      </c>
      <c r="G16" s="39" t="s">
        <v>51</v>
      </c>
      <c r="H16" s="38" t="s">
        <v>52</v>
      </c>
      <c r="I16" s="38" t="s">
        <v>53</v>
      </c>
    </row>
    <row r="17" spans="1:9" ht="15">
      <c r="A17" s="40" t="s">
        <v>54</v>
      </c>
      <c r="B17" s="41">
        <v>-317.6341</v>
      </c>
      <c r="C17" s="41"/>
      <c r="D17" s="41">
        <v>287.46492</v>
      </c>
      <c r="E17" s="41">
        <v>285.6236</v>
      </c>
      <c r="F17" s="41">
        <v>10.91</v>
      </c>
      <c r="G17" s="41">
        <v>360.32774</v>
      </c>
      <c r="H17" s="41">
        <v>23.54965</v>
      </c>
      <c r="I17" s="41">
        <f>B17+D17+F17-G17</f>
        <v>-379.58691999999996</v>
      </c>
    </row>
    <row r="19" ht="15">
      <c r="A19" s="37" t="s">
        <v>55</v>
      </c>
    </row>
    <row r="20" ht="15">
      <c r="A20" s="42" t="s">
        <v>56</v>
      </c>
    </row>
    <row r="21" ht="15">
      <c r="A21" s="42" t="s">
        <v>57</v>
      </c>
    </row>
    <row r="22" ht="15">
      <c r="A22" s="42" t="s">
        <v>58</v>
      </c>
    </row>
    <row r="23" ht="15">
      <c r="A23" s="42" t="s">
        <v>59</v>
      </c>
    </row>
    <row r="24" ht="15">
      <c r="A24" s="42" t="s">
        <v>60</v>
      </c>
    </row>
    <row r="25" ht="15">
      <c r="A25" s="42" t="s">
        <v>61</v>
      </c>
    </row>
    <row r="26" ht="15">
      <c r="A26" s="42" t="s">
        <v>62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2017-04-23T20:08:59Z</dcterms:created>
  <dcterms:modified xsi:type="dcterms:W3CDTF">2017-04-24T19:01:41Z</dcterms:modified>
  <cp:category/>
  <cp:version/>
  <cp:contentType/>
  <cp:contentStatus/>
</cp:coreProperties>
</file>