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<sst xmlns="http://schemas.openxmlformats.org/spreadsheetml/2006/main" count="75" uniqueCount="68">
  <si>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</si>
  <si>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</si>
  <si>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</si>
  <si>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</si>
  <si>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</si>
  <si>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</si>
  <si>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</si>
  <si>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</si>
  <si>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</si>
  <si>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</si>
  <si>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</si>
  <si>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</si>
  <si>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</si>
  <si>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</si>
  <si>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</si>
  <si>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</si>
  <si>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</si>
  <si>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</si>
  <si>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</si>
  <si>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</si>
  <si>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</si>
  <si>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</si>
  <si>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</si>
  <si>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</si>
  <si>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</si>
  <si>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</si>
  <si>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</si>
  <si>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</si>
  <si>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</si>
  <si>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</si>
  <si>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</si>
  <si>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</si>
  <si>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</si>
  <si>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</si>
  <si>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</si>
  <si>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</si>
  <si>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</si>
  <si>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</si>
  <si>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</si>
  <si>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</si>
  <si>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</si>
  <si>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</si>
  <si>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</si>
  <si>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</si>
  <si>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</si>
  <si>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8/1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</si>
  <si>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</si>
  <si>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</si>
  <si>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</si>
  <si>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</si>
  <si>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</si>
  <si>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</si>
  <si>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</si>
  <si>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</si>
  <si>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</si>
  <si>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</si>
  <si>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190</t>
    </r>
    <r>
      <rPr>
        <b/>
        <sz val="11"/>
        <color indexed="8"/>
        <rFont val="Calibri"/>
        <family val="2"/>
      </rPr>
      <t xml:space="preserve">,88 </t>
    </r>
    <r>
      <rPr>
        <sz val="10"/>
        <rFont val="Arial Cyr"/>
        <family val="0"/>
      </rPr>
      <t>тыс.рублей, в том числе:</t>
    </r>
  </si>
  <si>
    <t>ремонт фасада (межпанельные швы)  - 87.00т.р.</t>
  </si>
  <si>
    <t>ремонт лифтового оборудования - 54.79 т.р.</t>
  </si>
  <si>
    <t>работы по электрике - 0,08 т.р.</t>
  </si>
  <si>
    <t>ремонт систем ХВС, ГВС - 1.65, т.р.</t>
  </si>
  <si>
    <t>ремонт дверей - 0.25 т.р.</t>
  </si>
  <si>
    <t>прочее - 1.54 т.р.</t>
  </si>
  <si>
    <t>смена стекол - 0,60 т.р.</t>
  </si>
  <si>
    <t>аварийное обслуживание - 8.81 т.р.</t>
  </si>
  <si>
    <t>очистка крыши от снега - 35.32 т.р.</t>
  </si>
  <si>
    <t>изготовление и установка пандуса - 0,60 т.р.</t>
  </si>
  <si>
    <t>ремонт кровли - 0.24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</si>
</sst>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3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40">
      <selection activeCell="C52" sqref="C5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125" style="33" customWidth="1"/>
    <col min="4" max="4" width="13.1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25390625" style="33" customWidth="1"/>
    <col min="9" max="9" width="24.125" style="33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1" t="s">
        <v>1</v>
      </c>
      <c r="D22" s="51"/>
      <c r="E22" s="51"/>
      <c r="F22" s="51"/>
      <c r="G22" s="51"/>
      <c r="H22" s="51"/>
      <c r="I22" s="51"/>
    </row>
    <row r="23" spans="3:9" ht="12.75">
      <c r="C23" s="52" t="s">
        <v>2</v>
      </c>
      <c r="D23" s="52"/>
      <c r="E23" s="52"/>
      <c r="F23" s="52"/>
      <c r="G23" s="52"/>
      <c r="H23" s="52"/>
      <c r="I23" s="52"/>
    </row>
    <row r="24" spans="3:9" ht="12.75">
      <c r="C24" s="52" t="s">
        <v>3</v>
      </c>
      <c r="D24" s="52"/>
      <c r="E24" s="52"/>
      <c r="F24" s="52"/>
      <c r="G24" s="52"/>
      <c r="H24" s="52"/>
      <c r="I24" s="52"/>
    </row>
    <row r="25" spans="3:9" ht="6" customHeight="1" thickBot="1">
      <c r="C25" s="53"/>
      <c r="D25" s="53"/>
      <c r="E25" s="53"/>
      <c r="F25" s="53"/>
      <c r="G25" s="53"/>
      <c r="H25" s="53"/>
      <c r="I25" s="53"/>
    </row>
    <row r="26" spans="3:9" ht="52.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4" t="s">
        <v>11</v>
      </c>
      <c r="D27" s="44"/>
      <c r="E27" s="44"/>
      <c r="F27" s="44"/>
      <c r="G27" s="44"/>
      <c r="H27" s="44"/>
      <c r="I27" s="55"/>
    </row>
    <row r="28" spans="3:11" ht="13.5" customHeight="1" thickBot="1">
      <c r="C28" s="12" t="s">
        <v>12</v>
      </c>
      <c r="D28" s="13">
        <v>476206.75000000023</v>
      </c>
      <c r="E28" s="14">
        <v>1964558.87</v>
      </c>
      <c r="F28" s="14">
        <f>1783682.63+90145.41</f>
        <v>1873828.0399999998</v>
      </c>
      <c r="G28" s="14">
        <v>1969327.65</v>
      </c>
      <c r="H28" s="14">
        <f>+D28+E28-F28</f>
        <v>566937.5800000003</v>
      </c>
      <c r="I28" s="56" t="s">
        <v>13</v>
      </c>
      <c r="K28" s="15">
        <f>387020.85+179916.73</f>
        <v>566937.58</v>
      </c>
    </row>
    <row r="29" spans="3:11" ht="13.5" customHeight="1" thickBot="1">
      <c r="C29" s="12" t="s">
        <v>14</v>
      </c>
      <c r="D29" s="13">
        <v>310733.8300000001</v>
      </c>
      <c r="E29" s="16">
        <f>880338.31-29138.44</f>
        <v>851199.8700000001</v>
      </c>
      <c r="F29" s="16">
        <f>736188.14+68307.32</f>
        <v>804495.46</v>
      </c>
      <c r="G29" s="14">
        <v>844678.2</v>
      </c>
      <c r="H29" s="14">
        <f>+D29+E29-F29</f>
        <v>357438.2400000002</v>
      </c>
      <c r="I29" s="57"/>
      <c r="K29" s="15">
        <f>205334.21-7971.22+160075.25</f>
        <v>357438.24</v>
      </c>
    </row>
    <row r="30" spans="3:11" ht="13.5" customHeight="1" thickBot="1">
      <c r="C30" s="12" t="s">
        <v>15</v>
      </c>
      <c r="D30" s="13">
        <v>135052.18</v>
      </c>
      <c r="E30" s="16">
        <f>481063.24-20558.6</f>
        <v>460504.64</v>
      </c>
      <c r="F30" s="16">
        <f>15268.36+2123.97+432568.65</f>
        <v>449960.98000000004</v>
      </c>
      <c r="G30" s="14">
        <v>474237.31</v>
      </c>
      <c r="H30" s="14">
        <f>+D30+E30-F30</f>
        <v>145595.84000000003</v>
      </c>
      <c r="I30" s="57"/>
      <c r="K30" s="15">
        <f>42309.83+4998.97+104362.87-6075.83</f>
        <v>145595.84</v>
      </c>
    </row>
    <row r="31" spans="3:11" ht="13.5" customHeight="1" thickBot="1">
      <c r="C31" s="12" t="s">
        <v>16</v>
      </c>
      <c r="D31" s="13">
        <v>85004.50999999998</v>
      </c>
      <c r="E31" s="16">
        <f>168816.97-7215.17+121365.7-2800.87</f>
        <v>280166.63</v>
      </c>
      <c r="F31" s="16">
        <f>5296.96+152512.77+7583.59+103828.47</f>
        <v>269221.79</v>
      </c>
      <c r="G31" s="14">
        <v>279566.03</v>
      </c>
      <c r="H31" s="14">
        <f>+D31+E31-F31</f>
        <v>95949.35000000003</v>
      </c>
      <c r="I31" s="57"/>
      <c r="K31" s="2">
        <f>14681+38311.22-2132.67+17937.81+28124.69-972.7</f>
        <v>95949.35</v>
      </c>
    </row>
    <row r="32" spans="3:11" ht="13.5" customHeight="1" thickBot="1">
      <c r="C32" s="12" t="s">
        <v>17</v>
      </c>
      <c r="D32" s="13">
        <v>8420.61</v>
      </c>
      <c r="E32" s="16">
        <f>16901.56+15271.19</f>
        <v>32172.75</v>
      </c>
      <c r="F32" s="16">
        <f>619.26+17562.86+14776.96+12.28</f>
        <v>32971.36</v>
      </c>
      <c r="G32" s="14">
        <f>19632.47+20000</f>
        <v>39632.47</v>
      </c>
      <c r="H32" s="14">
        <f>+D32+E32-F32</f>
        <v>7622</v>
      </c>
      <c r="I32" s="58"/>
      <c r="K32" s="15">
        <f>1416.13-0.67+2178.26+3989.69+39.44-0.85</f>
        <v>7621.999999999999</v>
      </c>
    </row>
    <row r="33" spans="3:9" ht="13.5" customHeight="1" thickBot="1">
      <c r="C33" s="12" t="s">
        <v>18</v>
      </c>
      <c r="D33" s="17">
        <f>SUM(D28:D32)</f>
        <v>1015417.8800000002</v>
      </c>
      <c r="E33" s="17">
        <f>SUM(E28:E32)</f>
        <v>3588602.7600000002</v>
      </c>
      <c r="F33" s="17">
        <f>SUM(F28:F32)</f>
        <v>3430477.63</v>
      </c>
      <c r="G33" s="17">
        <f>SUM(G28:G32)</f>
        <v>3607441.6599999997</v>
      </c>
      <c r="H33" s="17">
        <f>SUM(H28:H32)</f>
        <v>1173543.0100000007</v>
      </c>
      <c r="I33" s="18"/>
    </row>
    <row r="34" spans="3:9" ht="13.5" customHeight="1" thickBot="1">
      <c r="C34" s="44" t="s">
        <v>19</v>
      </c>
      <c r="D34" s="44"/>
      <c r="E34" s="44"/>
      <c r="F34" s="44"/>
      <c r="G34" s="44"/>
      <c r="H34" s="44"/>
      <c r="I34" s="44"/>
    </row>
    <row r="35" spans="3:9" ht="51.75" customHeight="1" thickBot="1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0" t="s">
        <v>20</v>
      </c>
    </row>
    <row r="36" spans="3:11" ht="21.75" customHeight="1" thickBot="1">
      <c r="C36" s="9" t="s">
        <v>21</v>
      </c>
      <c r="D36" s="21">
        <v>313193.03</v>
      </c>
      <c r="E36" s="22">
        <f>1438818.72+4560.05+12317.21+1895.94+18064.5</f>
        <v>1475656.42</v>
      </c>
      <c r="F36" s="22">
        <f>1383961.65+3705.12+9577.61+1524.46+14467.21+8.16+79.64</f>
        <v>1413323.8499999999</v>
      </c>
      <c r="G36" s="14">
        <f>+E36</f>
        <v>1475656.42</v>
      </c>
      <c r="H36" s="22">
        <f>+D36+E36-F36</f>
        <v>375525.6000000001</v>
      </c>
      <c r="I36" s="45" t="s">
        <v>22</v>
      </c>
      <c r="J36" s="23">
        <f>312755.24+57.19-0.14+179.56-0.44+18.73+182.89-D36</f>
        <v>0</v>
      </c>
      <c r="K36" s="23">
        <f>367612.31+911.98+2918.72+371.48+3597.29+10.57+103.25-H36</f>
        <v>0</v>
      </c>
    </row>
    <row r="37" spans="3:10" ht="14.25" customHeight="1" thickBot="1">
      <c r="C37" s="12" t="s">
        <v>23</v>
      </c>
      <c r="D37" s="13">
        <v>60791.52000000005</v>
      </c>
      <c r="E37" s="14">
        <v>285814.84</v>
      </c>
      <c r="F37" s="14">
        <v>274071.97</v>
      </c>
      <c r="G37" s="14">
        <v>190875.85</v>
      </c>
      <c r="H37" s="22">
        <f aca="true" t="shared" si="0" ref="H37:H45">+D37+E37-F37</f>
        <v>72534.39000000013</v>
      </c>
      <c r="I37" s="46"/>
      <c r="J37" s="23"/>
    </row>
    <row r="38" spans="3:9" ht="13.5" customHeight="1" hidden="1" thickBot="1">
      <c r="C38" s="19" t="s">
        <v>24</v>
      </c>
      <c r="D38" s="24">
        <v>0</v>
      </c>
      <c r="E38" s="14"/>
      <c r="F38" s="14"/>
      <c r="G38" s="14"/>
      <c r="H38" s="22">
        <f t="shared" si="0"/>
        <v>0</v>
      </c>
      <c r="I38" s="25"/>
    </row>
    <row r="39" spans="3:9" ht="12.75" customHeight="1" thickBot="1">
      <c r="C39" s="12" t="s">
        <v>25</v>
      </c>
      <c r="D39" s="13">
        <v>45494.810000000056</v>
      </c>
      <c r="E39" s="14">
        <v>181482.12</v>
      </c>
      <c r="F39" s="14">
        <v>178278.91</v>
      </c>
      <c r="G39" s="14">
        <f>+E39</f>
        <v>181482.12</v>
      </c>
      <c r="H39" s="22">
        <f t="shared" si="0"/>
        <v>48698.02000000005</v>
      </c>
      <c r="I39" s="26" t="s">
        <v>26</v>
      </c>
    </row>
    <row r="40" spans="3:11" ht="30" customHeight="1" thickBot="1">
      <c r="C40" s="12" t="s">
        <v>27</v>
      </c>
      <c r="D40" s="13">
        <v>66310.17000000004</v>
      </c>
      <c r="E40" s="14">
        <f>238114.12+72874.68</f>
        <v>310988.8</v>
      </c>
      <c r="F40" s="14">
        <f>197126.79+93885.5+7283.7</f>
        <v>298295.99000000005</v>
      </c>
      <c r="G40" s="14">
        <v>254167.63</v>
      </c>
      <c r="H40" s="22">
        <f t="shared" si="0"/>
        <v>79002.97999999998</v>
      </c>
      <c r="I40" s="27" t="s">
        <v>28</v>
      </c>
      <c r="J40" s="2">
        <f>26199.19+40110.98</f>
        <v>66310.17</v>
      </c>
      <c r="K40" s="2">
        <f>40987.33+19100.16+18915.49</f>
        <v>79002.98000000001</v>
      </c>
    </row>
    <row r="41" spans="3:9" ht="27.75" customHeight="1" thickBot="1">
      <c r="C41" s="12" t="s">
        <v>29</v>
      </c>
      <c r="D41" s="13">
        <v>3155.0199999999986</v>
      </c>
      <c r="E41" s="16">
        <v>14886.84</v>
      </c>
      <c r="F41" s="16">
        <v>14260.52</v>
      </c>
      <c r="G41" s="14">
        <f>+E41</f>
        <v>14886.84</v>
      </c>
      <c r="H41" s="22">
        <f t="shared" si="0"/>
        <v>3781.34</v>
      </c>
      <c r="I41" s="27" t="s">
        <v>30</v>
      </c>
    </row>
    <row r="42" spans="3:9" ht="13.5" customHeight="1" thickBot="1">
      <c r="C42" s="19" t="s">
        <v>31</v>
      </c>
      <c r="D42" s="13">
        <v>46120.44</v>
      </c>
      <c r="E42" s="16">
        <v>181938.78</v>
      </c>
      <c r="F42" s="16">
        <v>172549.41</v>
      </c>
      <c r="G42" s="14">
        <f>+E42</f>
        <v>181938.78</v>
      </c>
      <c r="H42" s="22">
        <f t="shared" si="0"/>
        <v>55509.81</v>
      </c>
      <c r="I42" s="26"/>
    </row>
    <row r="43" spans="3:9" ht="13.5" customHeight="1" thickBot="1">
      <c r="C43" s="12" t="s">
        <v>32</v>
      </c>
      <c r="D43" s="13">
        <v>8135.760000000009</v>
      </c>
      <c r="E43" s="16">
        <v>37891.48</v>
      </c>
      <c r="F43" s="16">
        <v>36377.04</v>
      </c>
      <c r="G43" s="14">
        <f>+E43</f>
        <v>37891.48</v>
      </c>
      <c r="H43" s="22">
        <f t="shared" si="0"/>
        <v>9650.200000000012</v>
      </c>
      <c r="I43" s="27" t="s">
        <v>33</v>
      </c>
    </row>
    <row r="44" spans="3:11" ht="13.5" customHeight="1" thickBot="1">
      <c r="C44" s="19" t="s">
        <v>34</v>
      </c>
      <c r="D44" s="13">
        <v>11525.24</v>
      </c>
      <c r="E44" s="16">
        <f>95088.94+63892.03</f>
        <v>158980.97</v>
      </c>
      <c r="F44" s="16">
        <f>60649.83+44292.97</f>
        <v>104942.8</v>
      </c>
      <c r="G44" s="14">
        <f>+E44</f>
        <v>158980.97</v>
      </c>
      <c r="H44" s="14">
        <f t="shared" si="0"/>
        <v>65563.40999999999</v>
      </c>
      <c r="I44" s="27"/>
      <c r="J44" s="2">
        <f>7287.78+4237.46</f>
        <v>11525.24</v>
      </c>
      <c r="K44" s="2">
        <f>41726.89+23836.52</f>
        <v>65563.41</v>
      </c>
    </row>
    <row r="45" spans="3:9" ht="13.5" customHeight="1" hidden="1" thickBot="1">
      <c r="C45" s="12" t="s">
        <v>35</v>
      </c>
      <c r="D45" s="13">
        <v>0</v>
      </c>
      <c r="E45" s="16"/>
      <c r="F45" s="16"/>
      <c r="G45" s="14"/>
      <c r="H45" s="16">
        <f t="shared" si="0"/>
        <v>0</v>
      </c>
      <c r="I45" s="27"/>
    </row>
    <row r="46" spans="3:9" s="28" customFormat="1" ht="13.5" customHeight="1" thickBot="1">
      <c r="C46" s="12" t="s">
        <v>18</v>
      </c>
      <c r="D46" s="17">
        <f>SUM(D36:D45)</f>
        <v>554725.9900000002</v>
      </c>
      <c r="E46" s="17">
        <f>SUM(E36:E45)</f>
        <v>2647640.2499999995</v>
      </c>
      <c r="F46" s="17">
        <f>SUM(F36:F45)</f>
        <v>2492100.4899999998</v>
      </c>
      <c r="G46" s="17">
        <f>SUM(G36:G45)</f>
        <v>2495880.09</v>
      </c>
      <c r="H46" s="17">
        <f>SUM(H36:H45)</f>
        <v>710265.7500000001</v>
      </c>
      <c r="I46" s="25"/>
    </row>
    <row r="47" spans="3:9" ht="13.5" customHeight="1" thickBot="1">
      <c r="C47" s="47" t="s">
        <v>36</v>
      </c>
      <c r="D47" s="47"/>
      <c r="E47" s="47"/>
      <c r="F47" s="47"/>
      <c r="G47" s="47"/>
      <c r="H47" s="47"/>
      <c r="I47" s="47"/>
    </row>
    <row r="48" spans="3:9" ht="39" customHeight="1" thickBot="1">
      <c r="C48" s="29" t="s">
        <v>37</v>
      </c>
      <c r="D48" s="48" t="s">
        <v>38</v>
      </c>
      <c r="E48" s="49"/>
      <c r="F48" s="49"/>
      <c r="G48" s="49"/>
      <c r="H48" s="50"/>
      <c r="I48" s="30" t="s">
        <v>39</v>
      </c>
    </row>
    <row r="49" spans="3:8" ht="18.75" customHeight="1">
      <c r="C49" s="31" t="s">
        <v>40</v>
      </c>
      <c r="D49" s="31"/>
      <c r="E49" s="31"/>
      <c r="F49" s="31"/>
      <c r="G49" s="31"/>
      <c r="H49" s="32">
        <f>+H33+H46</f>
        <v>1883808.7600000007</v>
      </c>
    </row>
    <row r="50" spans="3:4" ht="15">
      <c r="C50" s="34" t="s">
        <v>41</v>
      </c>
      <c r="D50" s="34"/>
    </row>
    <row r="51" ht="12.75" customHeight="1">
      <c r="C51" s="35" t="s">
        <v>42</v>
      </c>
    </row>
    <row r="52" spans="5:6" ht="12.75">
      <c r="E52" s="36"/>
      <c r="F52" s="36"/>
    </row>
    <row r="53" spans="4:8" ht="12.75">
      <c r="D53" s="36"/>
      <c r="E53" s="36"/>
      <c r="F53" s="36"/>
      <c r="G53" s="36"/>
      <c r="H53" s="36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zoomScaleSheetLayoutView="120" zoomScalePageLayoutView="0" workbookViewId="0" topLeftCell="A17">
      <selection activeCell="J20" sqref="J20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875" style="37" customWidth="1"/>
    <col min="10" max="16384" width="9.125" style="37" customWidth="1"/>
  </cols>
  <sheetData>
    <row r="13" spans="1:9" ht="15">
      <c r="A13" s="59" t="s">
        <v>43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44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45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8" t="s">
        <v>46</v>
      </c>
      <c r="B16" s="38" t="s">
        <v>47</v>
      </c>
      <c r="C16" s="38" t="s">
        <v>48</v>
      </c>
      <c r="D16" s="38" t="s">
        <v>49</v>
      </c>
      <c r="E16" s="38" t="s">
        <v>50</v>
      </c>
      <c r="F16" s="39" t="s">
        <v>51</v>
      </c>
      <c r="G16" s="39" t="s">
        <v>52</v>
      </c>
      <c r="H16" s="38" t="s">
        <v>53</v>
      </c>
      <c r="I16" s="38" t="s">
        <v>54</v>
      </c>
    </row>
    <row r="17" spans="1:9" ht="15">
      <c r="A17" s="40" t="s">
        <v>55</v>
      </c>
      <c r="B17" s="41">
        <v>-86.14018</v>
      </c>
      <c r="C17" s="41"/>
      <c r="D17" s="41">
        <v>285.81484</v>
      </c>
      <c r="E17" s="41">
        <v>274.07197</v>
      </c>
      <c r="F17" s="41">
        <v>10.91</v>
      </c>
      <c r="G17" s="41">
        <v>190.87585</v>
      </c>
      <c r="H17" s="41">
        <v>72.53439</v>
      </c>
      <c r="I17" s="41">
        <f>B17+D17+F17-G17</f>
        <v>19.70881</v>
      </c>
    </row>
    <row r="19" ht="15">
      <c r="A19" s="37" t="s">
        <v>56</v>
      </c>
    </row>
    <row r="20" ht="15">
      <c r="A20" s="42" t="s">
        <v>57</v>
      </c>
    </row>
    <row r="21" ht="15">
      <c r="A21" s="42" t="s">
        <v>58</v>
      </c>
    </row>
    <row r="22" ht="15">
      <c r="A22" s="42" t="s">
        <v>59</v>
      </c>
    </row>
    <row r="23" ht="15">
      <c r="A23" s="42" t="s">
        <v>60</v>
      </c>
    </row>
    <row r="24" ht="15">
      <c r="A24" s="42" t="s">
        <v>61</v>
      </c>
    </row>
    <row r="25" ht="15">
      <c r="A25" s="42" t="s">
        <v>62</v>
      </c>
    </row>
    <row r="26" ht="15">
      <c r="A26" s="42" t="s">
        <v>63</v>
      </c>
    </row>
    <row r="27" ht="15">
      <c r="A27" s="42" t="s">
        <v>64</v>
      </c>
    </row>
    <row r="28" ht="15">
      <c r="A28" s="42" t="s">
        <v>65</v>
      </c>
    </row>
    <row r="29" ht="15">
      <c r="A29" s="43" t="s">
        <v>66</v>
      </c>
    </row>
    <row r="30" ht="15">
      <c r="A30" s="43" t="s">
        <v>67</v>
      </c>
    </row>
    <row r="31" ht="15">
      <c r="A31" s="43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2017-04-23T20:10:13Z</dcterms:created>
  <dcterms:modified xsi:type="dcterms:W3CDTF">2017-04-24T19:02:26Z</dcterms:modified>
  <cp:category/>
  <cp:version/>
  <cp:contentType/>
  <cp:contentStatus/>
</cp:coreProperties>
</file>