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<sst xmlns="http://schemas.openxmlformats.org/spreadsheetml/2006/main" count="67" uniqueCount="60">
  <si>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</si>
  <si>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</si>
  <si>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</si>
  <si>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10  по ул. Ветеранов с 01.01.2016г. по 31.10.2016г.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</si>
  <si>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</si>
  <si>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</si>
  <si>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</si>
  <si>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</si>
  <si>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</si>
  <si>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</si>
  <si>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</si>
  <si>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</si>
  <si>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</si>
  <si>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</si>
  <si>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</si>
  <si>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</si>
  <si>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</si>
  <si>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</si>
  <si>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</si>
  <si>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</si>
  <si>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</si>
  <si>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</si>
  <si>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Н/2011-100 от 01.07.2011г.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</si>
  <si>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</si>
  <si>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</si>
  <si>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</si>
  <si>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</si>
  <si>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</si>
  <si>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</si>
  <si>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</si>
  <si>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</si>
  <si>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Повышающий коээфициент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</si>
  <si>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</si>
  <si>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</si>
  <si>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</si>
  <si>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</si>
  <si>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</si>
  <si>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ЦИТ "Домашние сети" за размещение интернет оборудования 2160,00 руб. </t>
  </si>
  <si>
    <t>ЦИТ "Домашние сети"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</si>
  <si>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</si>
  <si>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</si>
  <si>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</si>
  <si>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</si>
  <si>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</si>
  <si>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10 по ул. Ветеранов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</si>
  <si>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</si>
  <si>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</si>
  <si>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</si>
  <si>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</si>
  <si>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</si>
  <si>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</si>
  <si>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</si>
  <si>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</si>
  <si>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</si>
  <si>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</si>
  <si>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36</t>
    </r>
    <r>
      <rPr>
        <b/>
        <sz val="11"/>
        <color indexed="8"/>
        <rFont val="Calibri"/>
        <family val="2"/>
      </rPr>
      <t>,75</t>
    </r>
    <r>
      <rPr>
        <b/>
        <sz val="11"/>
        <color indexed="8"/>
        <rFont val="Calibri"/>
        <family val="2"/>
      </rPr>
      <t xml:space="preserve"> </t>
    </r>
    <r>
      <rPr>
        <sz val="10"/>
        <rFont val="Arial Cyr"/>
        <family val="0"/>
      </rPr>
      <t>тыс.рублей, в том числе:</t>
    </r>
  </si>
  <si>
    <t>смена фланца на узле учета ХВС - 0,36 т.р.</t>
  </si>
  <si>
    <t>смена ламп накаливания - 0.17</t>
  </si>
  <si>
    <t>Обслуживание КУУТЭ - 36,16 т.р</t>
  </si>
  <si>
    <t>Прочее - 0,06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</si>
</sst>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1" fillId="0" borderId="15" xfId="0" applyNumberFormat="1" applyFont="1" applyFill="1" applyBorder="1" applyAlignment="1">
      <alignment horizontal="right" vertical="top" wrapText="1"/>
    </xf>
    <xf numFmtId="0" fontId="13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6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0" fontId="33" fillId="0" borderId="0" xfId="52">
      <alignment/>
      <protection/>
    </xf>
    <xf numFmtId="0" fontId="33" fillId="0" borderId="17" xfId="52" applyBorder="1" applyAlignment="1">
      <alignment horizontal="center" vertical="center" wrapText="1"/>
      <protection/>
    </xf>
    <xf numFmtId="0" fontId="33" fillId="0" borderId="17" xfId="52" applyFont="1" applyBorder="1" applyAlignment="1">
      <alignment horizontal="center" vertical="center" wrapText="1"/>
      <protection/>
    </xf>
    <xf numFmtId="0" fontId="41" fillId="0" borderId="17" xfId="52" applyFont="1" applyBorder="1" applyAlignment="1">
      <alignment horizontal="center" vertical="center"/>
      <protection/>
    </xf>
    <xf numFmtId="2" fontId="41" fillId="0" borderId="17" xfId="52" applyNumberFormat="1" applyFont="1" applyFill="1" applyBorder="1" applyAlignment="1">
      <alignment horizontal="center" vertical="center"/>
      <protection/>
    </xf>
    <xf numFmtId="0" fontId="41" fillId="0" borderId="0" xfId="52" applyFont="1" applyFill="1" applyBorder="1" applyAlignment="1">
      <alignment horizontal="center" vertical="center"/>
      <protection/>
    </xf>
    <xf numFmtId="2" fontId="41" fillId="0" borderId="0" xfId="52" applyNumberFormat="1" applyFont="1" applyFill="1" applyBorder="1" applyAlignment="1">
      <alignment horizontal="center" vertical="center"/>
      <protection/>
    </xf>
    <xf numFmtId="0" fontId="33" fillId="0" borderId="0" xfId="52" applyFont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3" fillId="0" borderId="0" xfId="52" applyAlignment="1">
      <alignment horizontal="center"/>
      <protection/>
    </xf>
    <xf numFmtId="0" fontId="33" fillId="0" borderId="0" xfId="52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53"/>
  <sheetViews>
    <sheetView zoomScalePageLayoutView="0" workbookViewId="0" topLeftCell="C38">
      <selection activeCell="E54" sqref="E54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7.25390625" style="34" customWidth="1"/>
    <col min="4" max="4" width="13.25390625" style="34" customWidth="1"/>
    <col min="5" max="5" width="11.875" style="34" customWidth="1"/>
    <col min="6" max="6" width="12.125" style="34" customWidth="1"/>
    <col min="7" max="7" width="11.875" style="34" customWidth="1"/>
    <col min="8" max="8" width="13.00390625" style="34" customWidth="1"/>
    <col min="9" max="9" width="25.625" style="34" customWidth="1"/>
    <col min="10" max="10" width="10.125" style="2" hidden="1" customWidth="1"/>
    <col min="11" max="11" width="9.625" style="2" hidden="1" customWidth="1"/>
    <col min="12" max="12" width="9.625" style="2" bestFit="1" customWidth="1"/>
    <col min="13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2.75" customHeight="1">
      <c r="C22" s="7"/>
      <c r="D22" s="7"/>
      <c r="E22" s="8"/>
      <c r="F22" s="8"/>
      <c r="G22" s="8"/>
      <c r="H22" s="8"/>
      <c r="I22" s="8"/>
    </row>
    <row r="23" spans="3:9" ht="14.25">
      <c r="C23" s="54" t="s">
        <v>1</v>
      </c>
      <c r="D23" s="54"/>
      <c r="E23" s="54"/>
      <c r="F23" s="54"/>
      <c r="G23" s="54"/>
      <c r="H23" s="54"/>
      <c r="I23" s="54"/>
    </row>
    <row r="24" spans="3:9" ht="12.75">
      <c r="C24" s="55" t="s">
        <v>2</v>
      </c>
      <c r="D24" s="55"/>
      <c r="E24" s="55"/>
      <c r="F24" s="55"/>
      <c r="G24" s="55"/>
      <c r="H24" s="55"/>
      <c r="I24" s="55"/>
    </row>
    <row r="25" spans="3:9" ht="12.75">
      <c r="C25" s="55" t="s">
        <v>3</v>
      </c>
      <c r="D25" s="55"/>
      <c r="E25" s="55"/>
      <c r="F25" s="55"/>
      <c r="G25" s="55"/>
      <c r="H25" s="55"/>
      <c r="I25" s="55"/>
    </row>
    <row r="26" spans="3:9" ht="6" customHeight="1" thickBot="1">
      <c r="C26" s="56"/>
      <c r="D26" s="56"/>
      <c r="E26" s="56"/>
      <c r="F26" s="56"/>
      <c r="G26" s="56"/>
      <c r="H26" s="56"/>
      <c r="I26" s="56"/>
    </row>
    <row r="27" spans="3:9" ht="51" customHeight="1" thickBot="1">
      <c r="C27" s="9" t="s">
        <v>4</v>
      </c>
      <c r="D27" s="10" t="s">
        <v>5</v>
      </c>
      <c r="E27" s="11" t="s">
        <v>6</v>
      </c>
      <c r="F27" s="11" t="s">
        <v>7</v>
      </c>
      <c r="G27" s="11" t="s">
        <v>8</v>
      </c>
      <c r="H27" s="11" t="s">
        <v>9</v>
      </c>
      <c r="I27" s="10" t="s">
        <v>10</v>
      </c>
    </row>
    <row r="28" spans="3:9" ht="13.5" customHeight="1" thickBot="1">
      <c r="C28" s="57" t="s">
        <v>11</v>
      </c>
      <c r="D28" s="47"/>
      <c r="E28" s="47"/>
      <c r="F28" s="47"/>
      <c r="G28" s="47"/>
      <c r="H28" s="47"/>
      <c r="I28" s="58"/>
    </row>
    <row r="29" spans="3:11" ht="13.5" customHeight="1" thickBot="1">
      <c r="C29" s="12" t="s">
        <v>12</v>
      </c>
      <c r="D29" s="13">
        <v>71531.06999999995</v>
      </c>
      <c r="E29" s="14">
        <v>874582.27</v>
      </c>
      <c r="F29" s="14">
        <v>829393.31</v>
      </c>
      <c r="G29" s="14">
        <v>872618.14</v>
      </c>
      <c r="H29" s="14">
        <f>+D29+E29-F29</f>
        <v>116720.02999999991</v>
      </c>
      <c r="I29" s="59" t="s">
        <v>13</v>
      </c>
      <c r="K29" s="15">
        <f>108863.97+6116.83+1739.23</f>
        <v>116720.03</v>
      </c>
    </row>
    <row r="30" spans="3:11" ht="13.5" customHeight="1" thickBot="1">
      <c r="C30" s="12" t="s">
        <v>14</v>
      </c>
      <c r="D30" s="13">
        <v>4524.850000000028</v>
      </c>
      <c r="E30" s="16">
        <f>166762.95-7229.69</f>
        <v>159533.26</v>
      </c>
      <c r="F30" s="16">
        <v>143973.12</v>
      </c>
      <c r="G30" s="14">
        <v>130418.1</v>
      </c>
      <c r="H30" s="14">
        <f>+D30+E30-F30</f>
        <v>20084.99000000005</v>
      </c>
      <c r="I30" s="60"/>
      <c r="K30" s="2">
        <f>113.89+20107.92+454.58-591.4</f>
        <v>20084.989999999998</v>
      </c>
    </row>
    <row r="31" spans="3:11" ht="13.5" customHeight="1" thickBot="1">
      <c r="C31" s="12" t="s">
        <v>15</v>
      </c>
      <c r="D31" s="13">
        <v>7075.209999999992</v>
      </c>
      <c r="E31" s="16">
        <f>136800.12-3485.53</f>
        <v>133314.59</v>
      </c>
      <c r="F31" s="16">
        <v>127387.92</v>
      </c>
      <c r="G31" s="14">
        <v>142479.91</v>
      </c>
      <c r="H31" s="14">
        <f>+D31+E31-F31</f>
        <v>13001.87999999999</v>
      </c>
      <c r="I31" s="60"/>
      <c r="K31" s="2">
        <f>94.32+13142.31-208.13-26.62</f>
        <v>13001.88</v>
      </c>
    </row>
    <row r="32" spans="3:11" ht="13.5" customHeight="1" thickBot="1">
      <c r="C32" s="12" t="s">
        <v>16</v>
      </c>
      <c r="D32" s="13">
        <v>3850.869999999999</v>
      </c>
      <c r="E32" s="16">
        <f>48007.24-252.51+22993.06-94.31</f>
        <v>70653.48</v>
      </c>
      <c r="F32" s="16">
        <f>45732.25+21333.99</f>
        <v>67066.24</v>
      </c>
      <c r="G32" s="14">
        <v>67399.68</v>
      </c>
      <c r="H32" s="14">
        <f>+D32+E32-F32</f>
        <v>7438.109999999986</v>
      </c>
      <c r="I32" s="60"/>
      <c r="K32" s="2">
        <f>4626.53-21.4+2835.2-16.89+14.67</f>
        <v>7438.11</v>
      </c>
    </row>
    <row r="33" spans="3:11" ht="13.5" customHeight="1" thickBot="1">
      <c r="C33" s="12" t="s">
        <v>17</v>
      </c>
      <c r="D33" s="13">
        <v>394.7099999999996</v>
      </c>
      <c r="E33" s="16">
        <f>2547.8+1257.14</f>
        <v>3804.9400000000005</v>
      </c>
      <c r="F33" s="16">
        <f>1494.83+2067.84</f>
        <v>3562.67</v>
      </c>
      <c r="G33" s="14">
        <v>3323.87</v>
      </c>
      <c r="H33" s="14">
        <f>+D33+E33-F33</f>
        <v>636.9799999999996</v>
      </c>
      <c r="I33" s="61"/>
      <c r="K33" s="2">
        <f>360.06-33.2+291.87+18.25</f>
        <v>636.98</v>
      </c>
    </row>
    <row r="34" spans="3:9" ht="13.5" customHeight="1" thickBot="1">
      <c r="C34" s="12" t="s">
        <v>18</v>
      </c>
      <c r="D34" s="17">
        <f>SUM(D29:D33)</f>
        <v>87376.70999999998</v>
      </c>
      <c r="E34" s="17">
        <f>SUM(E29:E33)</f>
        <v>1241888.54</v>
      </c>
      <c r="F34" s="17">
        <f>SUM(F29:F33)</f>
        <v>1171383.26</v>
      </c>
      <c r="G34" s="17">
        <f>SUM(G29:G33)</f>
        <v>1216239.7</v>
      </c>
      <c r="H34" s="17">
        <f>SUM(H29:H33)</f>
        <v>157881.98999999996</v>
      </c>
      <c r="I34" s="18"/>
    </row>
    <row r="35" spans="3:9" ht="13.5" customHeight="1" thickBot="1">
      <c r="C35" s="47" t="s">
        <v>19</v>
      </c>
      <c r="D35" s="47"/>
      <c r="E35" s="47"/>
      <c r="F35" s="47"/>
      <c r="G35" s="47"/>
      <c r="H35" s="47"/>
      <c r="I35" s="47"/>
    </row>
    <row r="36" spans="3:9" ht="50.25" customHeight="1" thickBot="1">
      <c r="C36" s="19" t="s">
        <v>4</v>
      </c>
      <c r="D36" s="10" t="s">
        <v>5</v>
      </c>
      <c r="E36" s="11" t="s">
        <v>6</v>
      </c>
      <c r="F36" s="11" t="s">
        <v>7</v>
      </c>
      <c r="G36" s="11" t="s">
        <v>8</v>
      </c>
      <c r="H36" s="11" t="s">
        <v>9</v>
      </c>
      <c r="I36" s="20" t="s">
        <v>20</v>
      </c>
    </row>
    <row r="37" spans="3:11" ht="21" customHeight="1" thickBot="1">
      <c r="C37" s="9" t="s">
        <v>21</v>
      </c>
      <c r="D37" s="21">
        <v>45369.090000000084</v>
      </c>
      <c r="E37" s="22">
        <v>552730.44</v>
      </c>
      <c r="F37" s="22">
        <v>527397.68</v>
      </c>
      <c r="G37" s="22">
        <f>+E37</f>
        <v>552730.44</v>
      </c>
      <c r="H37" s="22">
        <f aca="true" t="shared" si="0" ref="H37:H44">+D37+E37-F37</f>
        <v>70701.84999999998</v>
      </c>
      <c r="I37" s="48" t="s">
        <v>22</v>
      </c>
      <c r="J37" s="23">
        <f>45369.09-D37</f>
        <v>-8.731149137020111E-11</v>
      </c>
      <c r="K37" s="23">
        <f>70701.85-H37</f>
        <v>0</v>
      </c>
    </row>
    <row r="38" spans="3:10" ht="20.25" customHeight="1" thickBot="1">
      <c r="C38" s="12" t="s">
        <v>23</v>
      </c>
      <c r="D38" s="13">
        <v>9473.509999999987</v>
      </c>
      <c r="E38" s="14">
        <v>117128.64</v>
      </c>
      <c r="F38" s="14">
        <v>111760.4</v>
      </c>
      <c r="G38" s="22">
        <v>36753.02</v>
      </c>
      <c r="H38" s="22">
        <f t="shared" si="0"/>
        <v>14841.75</v>
      </c>
      <c r="I38" s="49"/>
      <c r="J38" s="23"/>
    </row>
    <row r="39" spans="3:9" ht="13.5" customHeight="1" hidden="1" thickBot="1">
      <c r="C39" s="19" t="s">
        <v>24</v>
      </c>
      <c r="D39" s="24">
        <v>0</v>
      </c>
      <c r="E39" s="14"/>
      <c r="F39" s="14"/>
      <c r="G39" s="22"/>
      <c r="H39" s="22">
        <f t="shared" si="0"/>
        <v>0</v>
      </c>
      <c r="I39" s="25"/>
    </row>
    <row r="40" spans="3:9" ht="12.75" customHeight="1" hidden="1" thickBot="1">
      <c r="C40" s="12" t="s">
        <v>25</v>
      </c>
      <c r="D40" s="13">
        <v>0</v>
      </c>
      <c r="E40" s="14"/>
      <c r="F40" s="14"/>
      <c r="G40" s="22"/>
      <c r="H40" s="22">
        <f t="shared" si="0"/>
        <v>0</v>
      </c>
      <c r="I40" s="25" t="s">
        <v>26</v>
      </c>
    </row>
    <row r="41" spans="3:11" ht="24.75" customHeight="1" thickBot="1">
      <c r="C41" s="12" t="s">
        <v>27</v>
      </c>
      <c r="D41" s="13">
        <v>10363.910000000003</v>
      </c>
      <c r="E41" s="14">
        <f>31863.72+95591.16</f>
        <v>127454.88</v>
      </c>
      <c r="F41" s="14">
        <f>83874.64+37738.71</f>
        <v>121613.35</v>
      </c>
      <c r="G41" s="22">
        <v>78212.08</v>
      </c>
      <c r="H41" s="22">
        <f t="shared" si="0"/>
        <v>16205.440000000002</v>
      </c>
      <c r="I41" s="26" t="s">
        <v>28</v>
      </c>
      <c r="J41" s="2">
        <f>6979.69+3384.22</f>
        <v>10363.91</v>
      </c>
      <c r="K41" s="2">
        <f>1104.7+3384.22+11716.52</f>
        <v>16205.44</v>
      </c>
    </row>
    <row r="42" spans="3:9" ht="13.5" customHeight="1" thickBot="1">
      <c r="C42" s="12" t="s">
        <v>29</v>
      </c>
      <c r="D42" s="13">
        <v>316.349999999999</v>
      </c>
      <c r="E42" s="16">
        <v>3871.8</v>
      </c>
      <c r="F42" s="16">
        <v>3694.32</v>
      </c>
      <c r="G42" s="22">
        <f>+E42</f>
        <v>3871.8</v>
      </c>
      <c r="H42" s="22">
        <f t="shared" si="0"/>
        <v>493.8299999999995</v>
      </c>
      <c r="I42" s="26" t="s">
        <v>30</v>
      </c>
    </row>
    <row r="43" spans="3:11" ht="13.5" customHeight="1" thickBot="1">
      <c r="C43" s="12" t="s">
        <v>31</v>
      </c>
      <c r="D43" s="13">
        <v>745.2199999999999</v>
      </c>
      <c r="E43" s="16">
        <f>4115.4-240.42+6820.32</f>
        <v>10695.3</v>
      </c>
      <c r="F43" s="16">
        <f>4692.1+3002.37</f>
        <v>7694.47</v>
      </c>
      <c r="G43" s="22">
        <f>+E43</f>
        <v>10695.3</v>
      </c>
      <c r="H43" s="22">
        <f t="shared" si="0"/>
        <v>3746.0499999999984</v>
      </c>
      <c r="I43" s="26"/>
      <c r="J43" s="2">
        <f>369.54+375.68</f>
        <v>745.22</v>
      </c>
      <c r="K43" s="2">
        <f>2503.9+1242.15</f>
        <v>3746.05</v>
      </c>
    </row>
    <row r="44" spans="3:9" ht="13.5" customHeight="1" thickBot="1">
      <c r="C44" s="19" t="s">
        <v>32</v>
      </c>
      <c r="D44" s="13">
        <v>5703.32</v>
      </c>
      <c r="E44" s="16">
        <v>61613.14</v>
      </c>
      <c r="F44" s="16">
        <v>58431.23</v>
      </c>
      <c r="G44" s="22">
        <f>+E44</f>
        <v>61613.14</v>
      </c>
      <c r="H44" s="22">
        <f t="shared" si="0"/>
        <v>8885.229999999989</v>
      </c>
      <c r="I44" s="25"/>
    </row>
    <row r="45" spans="3:9" ht="13.5" customHeight="1" hidden="1" thickBot="1">
      <c r="C45" s="12" t="s">
        <v>33</v>
      </c>
      <c r="D45" s="27"/>
      <c r="E45" s="16"/>
      <c r="F45" s="16"/>
      <c r="G45" s="22">
        <f>+E45</f>
        <v>0</v>
      </c>
      <c r="H45" s="16"/>
      <c r="I45" s="26" t="s">
        <v>34</v>
      </c>
    </row>
    <row r="46" spans="3:12" s="28" customFormat="1" ht="13.5" customHeight="1" thickBot="1">
      <c r="C46" s="12" t="s">
        <v>18</v>
      </c>
      <c r="D46" s="17">
        <f>SUM(D37:D45)</f>
        <v>71971.40000000008</v>
      </c>
      <c r="E46" s="17">
        <f>SUM(E37:E45)</f>
        <v>873494.2000000001</v>
      </c>
      <c r="F46" s="17">
        <f>SUM(F37:F45)</f>
        <v>830591.45</v>
      </c>
      <c r="G46" s="17">
        <f>SUM(G37:G45)</f>
        <v>743875.78</v>
      </c>
      <c r="H46" s="17">
        <f>SUM(H37:H45)</f>
        <v>114874.14999999997</v>
      </c>
      <c r="I46" s="27"/>
      <c r="L46" s="29"/>
    </row>
    <row r="47" spans="3:9" ht="13.5" customHeight="1" thickBot="1">
      <c r="C47" s="50" t="s">
        <v>35</v>
      </c>
      <c r="D47" s="50"/>
      <c r="E47" s="50"/>
      <c r="F47" s="50"/>
      <c r="G47" s="50"/>
      <c r="H47" s="50"/>
      <c r="I47" s="50"/>
    </row>
    <row r="48" spans="3:9" ht="27" customHeight="1" thickBot="1">
      <c r="C48" s="30" t="s">
        <v>36</v>
      </c>
      <c r="D48" s="51" t="s">
        <v>37</v>
      </c>
      <c r="E48" s="52"/>
      <c r="F48" s="52"/>
      <c r="G48" s="52"/>
      <c r="H48" s="53"/>
      <c r="I48" s="31" t="s">
        <v>38</v>
      </c>
    </row>
    <row r="49" spans="3:8" ht="26.25" customHeight="1">
      <c r="C49" s="32" t="s">
        <v>39</v>
      </c>
      <c r="D49" s="32"/>
      <c r="E49" s="32"/>
      <c r="F49" s="32"/>
      <c r="G49" s="32"/>
      <c r="H49" s="33">
        <f>+H34+H46</f>
        <v>272756.1399999999</v>
      </c>
    </row>
    <row r="50" spans="3:9" s="35" customFormat="1" ht="12.75" hidden="1">
      <c r="C50" s="34" t="s">
        <v>40</v>
      </c>
      <c r="D50" s="34"/>
      <c r="E50" s="34"/>
      <c r="F50" s="34"/>
      <c r="G50" s="34"/>
      <c r="H50" s="34"/>
      <c r="I50" s="34"/>
    </row>
    <row r="51" ht="12.75" customHeight="1">
      <c r="C51" s="36" t="s">
        <v>41</v>
      </c>
    </row>
    <row r="52" spans="3:8" ht="12.75">
      <c r="C52" s="2"/>
      <c r="D52" s="2"/>
      <c r="E52" s="2"/>
      <c r="F52" s="2"/>
      <c r="G52" s="2"/>
      <c r="H52" s="2"/>
    </row>
    <row r="53" spans="3:6" ht="15" customHeight="1">
      <c r="C53" s="37"/>
      <c r="D53" s="38"/>
      <c r="E53" s="38"/>
      <c r="F53" s="38"/>
    </row>
  </sheetData>
  <sheetProtection/>
  <mergeCells count="10">
    <mergeCell ref="C35:I35"/>
    <mergeCell ref="I37:I38"/>
    <mergeCell ref="C47:I47"/>
    <mergeCell ref="D48:H48"/>
    <mergeCell ref="C23:I23"/>
    <mergeCell ref="C24:I24"/>
    <mergeCell ref="C25:I25"/>
    <mergeCell ref="C26:I26"/>
    <mergeCell ref="C28:I28"/>
    <mergeCell ref="I29:I33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3"/>
  <sheetViews>
    <sheetView tabSelected="1" zoomScaleSheetLayoutView="120" zoomScalePageLayoutView="0" workbookViewId="0" topLeftCell="A10">
      <selection activeCell="E32" sqref="E32"/>
    </sheetView>
  </sheetViews>
  <sheetFormatPr defaultColWidth="9.00390625" defaultRowHeight="12.75"/>
  <cols>
    <col min="1" max="1" width="4.625" style="39" customWidth="1"/>
    <col min="2" max="2" width="12.375" style="39" customWidth="1"/>
    <col min="3" max="3" width="13.25390625" style="39" hidden="1" customWidth="1"/>
    <col min="4" max="4" width="12.125" style="39" customWidth="1"/>
    <col min="5" max="5" width="13.625" style="39" customWidth="1"/>
    <col min="6" max="6" width="13.25390625" style="39" customWidth="1"/>
    <col min="7" max="7" width="14.25390625" style="39" customWidth="1"/>
    <col min="8" max="8" width="15.125" style="39" customWidth="1"/>
    <col min="9" max="9" width="14.25390625" style="39" customWidth="1"/>
    <col min="10" max="16384" width="9.125" style="39" customWidth="1"/>
  </cols>
  <sheetData>
    <row r="13" spans="1:9" ht="15">
      <c r="A13" s="62" t="s">
        <v>42</v>
      </c>
      <c r="B13" s="62"/>
      <c r="C13" s="62"/>
      <c r="D13" s="62"/>
      <c r="E13" s="62"/>
      <c r="F13" s="62"/>
      <c r="G13" s="62"/>
      <c r="H13" s="62"/>
      <c r="I13" s="62"/>
    </row>
    <row r="14" spans="1:9" ht="15">
      <c r="A14" s="62" t="s">
        <v>43</v>
      </c>
      <c r="B14" s="62"/>
      <c r="C14" s="62"/>
      <c r="D14" s="62"/>
      <c r="E14" s="62"/>
      <c r="F14" s="62"/>
      <c r="G14" s="62"/>
      <c r="H14" s="62"/>
      <c r="I14" s="62"/>
    </row>
    <row r="15" spans="1:9" ht="15">
      <c r="A15" s="62" t="s">
        <v>44</v>
      </c>
      <c r="B15" s="62"/>
      <c r="C15" s="62"/>
      <c r="D15" s="62"/>
      <c r="E15" s="62"/>
      <c r="F15" s="62"/>
      <c r="G15" s="62"/>
      <c r="H15" s="62"/>
      <c r="I15" s="62"/>
    </row>
    <row r="16" spans="1:9" ht="60">
      <c r="A16" s="40" t="s">
        <v>45</v>
      </c>
      <c r="B16" s="40" t="s">
        <v>46</v>
      </c>
      <c r="C16" s="40" t="s">
        <v>47</v>
      </c>
      <c r="D16" s="40" t="s">
        <v>48</v>
      </c>
      <c r="E16" s="40" t="s">
        <v>49</v>
      </c>
      <c r="F16" s="41" t="s">
        <v>50</v>
      </c>
      <c r="G16" s="41" t="s">
        <v>51</v>
      </c>
      <c r="H16" s="40" t="s">
        <v>52</v>
      </c>
      <c r="I16" s="40" t="s">
        <v>53</v>
      </c>
    </row>
    <row r="17" spans="1:9" ht="15">
      <c r="A17" s="42" t="s">
        <v>54</v>
      </c>
      <c r="B17" s="43">
        <v>46.38205000000001</v>
      </c>
      <c r="C17" s="43">
        <v>0</v>
      </c>
      <c r="D17" s="43">
        <v>117.12864</v>
      </c>
      <c r="E17" s="43">
        <v>111.7604</v>
      </c>
      <c r="F17" s="43">
        <v>2.16</v>
      </c>
      <c r="G17" s="43">
        <v>36.75302</v>
      </c>
      <c r="H17" s="43">
        <v>14.84175</v>
      </c>
      <c r="I17" s="43">
        <f>B17+D17+F17-G17</f>
        <v>128.91767000000002</v>
      </c>
    </row>
    <row r="18" spans="1:9" ht="15">
      <c r="A18" s="44"/>
      <c r="B18" s="45"/>
      <c r="C18" s="45"/>
      <c r="D18" s="45"/>
      <c r="E18" s="45"/>
      <c r="F18" s="45"/>
      <c r="G18" s="45"/>
      <c r="H18" s="45"/>
      <c r="I18" s="45"/>
    </row>
    <row r="19" spans="1:8" ht="15">
      <c r="A19" s="63" t="s">
        <v>55</v>
      </c>
      <c r="B19" s="63"/>
      <c r="C19" s="63"/>
      <c r="D19" s="63"/>
      <c r="E19" s="63"/>
      <c r="F19" s="63"/>
      <c r="G19" s="63"/>
      <c r="H19" s="63"/>
    </row>
    <row r="20" ht="15">
      <c r="A20" s="39" t="s">
        <v>56</v>
      </c>
    </row>
    <row r="21" ht="15">
      <c r="A21" s="39" t="s">
        <v>57</v>
      </c>
    </row>
    <row r="22" ht="15">
      <c r="A22" s="46" t="s">
        <v>58</v>
      </c>
    </row>
    <row r="23" ht="15">
      <c r="A23" s="39" t="s">
        <v>59</v>
      </c>
    </row>
  </sheetData>
  <sheetProtection/>
  <mergeCells count="4">
    <mergeCell ref="A13:I13"/>
    <mergeCell ref="A14:I14"/>
    <mergeCell ref="A15:I15"/>
    <mergeCell ref="A19:H19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2017-04-23T19:26:35Z</dcterms:created>
  <dcterms:modified xsi:type="dcterms:W3CDTF">2017-04-24T18:45:48Z</dcterms:modified>
  <cp:category/>
  <cp:version/>
  <cp:contentType/>
  <cp:contentStatus/>
</cp:coreProperties>
</file>