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<sst xmlns="http://schemas.openxmlformats.org/spreadsheetml/2006/main" count="72" uniqueCount="65">
  <si>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</si>
  <si>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</si>
  <si>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</si>
  <si>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Ветеранов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</si>
  <si>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</si>
  <si>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</si>
  <si>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</si>
  <si>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</si>
  <si>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</si>
  <si>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</si>
  <si>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</si>
  <si>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</si>
  <si>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</si>
  <si>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</si>
  <si>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</si>
  <si>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</si>
  <si>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</si>
  <si>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</si>
  <si>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</si>
  <si>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</si>
  <si>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</si>
  <si>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</si>
  <si>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Н/2011-103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</si>
  <si>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</si>
  <si>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</si>
  <si>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</si>
  <si>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</si>
  <si>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</si>
  <si>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</si>
  <si>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</si>
  <si>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</si>
  <si>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</si>
  <si>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</si>
  <si>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</si>
  <si>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</si>
  <si>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</si>
  <si>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</si>
  <si>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ПАО "Вымпелком" 3150.00 руб., от ООО " Перспектива" 5600.00 руб</t>
  </si>
  <si>
    <t>ЦИТ "Домашние сети",           ПАО "Вымпелком",             ООО "Перспектива"</t>
  </si>
  <si>
    <t>Аренда</t>
  </si>
  <si>
    <t xml:space="preserve">Поступило от ЗАО "ТКС "Нева" за управление и содержание общедомового имущества, и за сбор ТБО 6381.31 руб. </t>
  </si>
  <si>
    <t>ЗАО "ТКС "Нева"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</si>
  <si>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</si>
  <si>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</si>
  <si>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</si>
  <si>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</si>
  <si>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</si>
  <si>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5 по ул. Ветеранов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</si>
  <si>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</si>
  <si>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</si>
  <si>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</si>
  <si>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</si>
  <si>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</si>
  <si>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</si>
  <si>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</si>
  <si>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</si>
  <si>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</si>
  <si>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</si>
  <si>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33.30</t>
    </r>
    <r>
      <rPr>
        <sz val="10"/>
        <rFont val="Arial Cyr"/>
        <family val="0"/>
      </rPr>
      <t xml:space="preserve"> тыс.рублей, в том числе:</t>
    </r>
  </si>
  <si>
    <t>очистка крыши от снега - 20,62 т.р</t>
  </si>
  <si>
    <t>работы по электрике - 0,32 т.р.</t>
  </si>
  <si>
    <t>ремонт лестничных решеток, маршей, окраска стен- 9.44 т.р.</t>
  </si>
  <si>
    <t>установка муфты на трубопроводе- 0,05 т.р.</t>
  </si>
  <si>
    <t>аварийные работы - 1.44 т.р.</t>
  </si>
  <si>
    <t>прочее - 1,43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</si>
</sst>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26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6" fillId="0" borderId="17" xfId="0" applyNumberFormat="1" applyFont="1" applyFill="1" applyBorder="1" applyAlignment="1">
      <alignment horizontal="right" vertical="top" wrapText="1"/>
    </xf>
    <xf numFmtId="0" fontId="29" fillId="0" borderId="16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52" applyAlignment="1">
      <alignment horizontal="center"/>
      <protection/>
    </xf>
    <xf numFmtId="0" fontId="33" fillId="0" borderId="0" xfId="52">
      <alignment/>
      <protection/>
    </xf>
    <xf numFmtId="0" fontId="33" fillId="0" borderId="22" xfId="52" applyBorder="1" applyAlignment="1">
      <alignment horizontal="center" vertical="center" wrapText="1"/>
      <protection/>
    </xf>
    <xf numFmtId="0" fontId="33" fillId="0" borderId="22" xfId="52" applyFont="1" applyBorder="1" applyAlignment="1">
      <alignment horizontal="center" vertical="center" wrapText="1"/>
      <protection/>
    </xf>
    <xf numFmtId="0" fontId="41" fillId="0" borderId="22" xfId="52" applyFont="1" applyBorder="1" applyAlignment="1">
      <alignment horizontal="center" vertical="center"/>
      <protection/>
    </xf>
    <xf numFmtId="2" fontId="41" fillId="0" borderId="2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0"/>
  <sheetViews>
    <sheetView zoomScalePageLayoutView="0" workbookViewId="0" topLeftCell="C17">
      <selection activeCell="C32" sqref="C32:I3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75390625" style="53" customWidth="1"/>
    <col min="4" max="4" width="13.25390625" style="53" customWidth="1"/>
    <col min="5" max="5" width="11.875" style="53" customWidth="1"/>
    <col min="6" max="6" width="13.25390625" style="53" customWidth="1"/>
    <col min="7" max="7" width="11.875" style="53" customWidth="1"/>
    <col min="8" max="8" width="13.25390625" style="53" customWidth="1"/>
    <col min="9" max="9" width="23.25390625" style="53" customWidth="1"/>
    <col min="10" max="10" width="10.125" style="2" hidden="1" customWidth="1"/>
    <col min="11" max="12" width="9.625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49.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11" ht="13.5" customHeight="1" thickBot="1">
      <c r="C26" s="18" t="s">
        <v>12</v>
      </c>
      <c r="D26" s="19">
        <v>156682.00999999978</v>
      </c>
      <c r="E26" s="19">
        <f>1406312.35-16856.88</f>
        <v>1389455.4700000002</v>
      </c>
      <c r="F26" s="19">
        <v>1401708.05</v>
      </c>
      <c r="G26" s="19">
        <v>1391586.81</v>
      </c>
      <c r="H26" s="19">
        <f>+D26+E26-F26</f>
        <v>144429.42999999993</v>
      </c>
      <c r="I26" s="20" t="s">
        <v>13</v>
      </c>
      <c r="K26" s="21">
        <f>127592.79+168.45+2181.84+14486.35</f>
        <v>144429.43</v>
      </c>
    </row>
    <row r="27" spans="3:11" ht="13.5" customHeight="1" thickBot="1">
      <c r="C27" s="18" t="s">
        <v>14</v>
      </c>
      <c r="D27" s="19">
        <v>37817.30999999997</v>
      </c>
      <c r="E27" s="22">
        <f>325482.26-10976.08</f>
        <v>314506.18</v>
      </c>
      <c r="F27" s="22">
        <v>320404.63</v>
      </c>
      <c r="G27" s="19">
        <v>355869.14</v>
      </c>
      <c r="H27" s="19">
        <f>+D27+E27-F27</f>
        <v>31918.859999999986</v>
      </c>
      <c r="I27" s="23"/>
      <c r="K27" s="2">
        <f>24.09+6001.62+25089.71-1232.91+2036.35</f>
        <v>31918.859999999997</v>
      </c>
    </row>
    <row r="28" spans="3:11" ht="13.5" customHeight="1" thickBot="1">
      <c r="C28" s="18" t="s">
        <v>15</v>
      </c>
      <c r="D28" s="19">
        <v>20530.579999999958</v>
      </c>
      <c r="E28" s="22">
        <f>216995.73-1586.8</f>
        <v>215408.93000000002</v>
      </c>
      <c r="F28" s="22">
        <f>216225.17+407.48</f>
        <v>216632.65000000002</v>
      </c>
      <c r="G28" s="19">
        <v>221416.11</v>
      </c>
      <c r="H28" s="19">
        <f>+D28+E28-F28</f>
        <v>19306.859999999957</v>
      </c>
      <c r="I28" s="23"/>
      <c r="K28" s="2">
        <f>48.51+14704.99-280.83+4834.19</f>
        <v>19306.86</v>
      </c>
    </row>
    <row r="29" spans="3:11" ht="13.5" customHeight="1" thickBot="1">
      <c r="C29" s="18" t="s">
        <v>16</v>
      </c>
      <c r="D29" s="19">
        <v>13430.74000000002</v>
      </c>
      <c r="E29" s="22">
        <f>76148.88-468.71+44948.41-662.1</f>
        <v>119966.48</v>
      </c>
      <c r="F29" s="22">
        <f>143.08+76676.85+45286.08</f>
        <v>122106.01000000001</v>
      </c>
      <c r="G29" s="19">
        <v>124814.57</v>
      </c>
      <c r="H29" s="19">
        <f>+D29+E29-F29</f>
        <v>11291.210000000021</v>
      </c>
      <c r="I29" s="23"/>
      <c r="K29" s="2">
        <f>1703.2+5198.71-98.6+288.41+4366.28-170.02+3.23</f>
        <v>11291.21</v>
      </c>
    </row>
    <row r="30" spans="3:11" ht="13.5" customHeight="1" thickBot="1">
      <c r="C30" s="18" t="s">
        <v>17</v>
      </c>
      <c r="D30" s="19">
        <v>-3633.9799999999996</v>
      </c>
      <c r="E30" s="22">
        <f>6516.63+11482.92-138.37</f>
        <v>17861.18</v>
      </c>
      <c r="F30" s="22">
        <f>8108.28+6130.48</f>
        <v>14238.759999999998</v>
      </c>
      <c r="G30" s="19">
        <f>20179.25+4991.24</f>
        <v>25170.489999999998</v>
      </c>
      <c r="H30" s="19">
        <f>+D30+E30-F30</f>
        <v>-11.559999999997672</v>
      </c>
      <c r="I30" s="24"/>
      <c r="K30" s="2">
        <f>0.16+460.75+757.79-1292.83+60.64+1.93</f>
        <v>-11.559999999999881</v>
      </c>
    </row>
    <row r="31" spans="3:9" ht="13.5" customHeight="1" thickBot="1">
      <c r="C31" s="18" t="s">
        <v>18</v>
      </c>
      <c r="D31" s="25">
        <f>SUM(D26:D30)</f>
        <v>224826.6599999997</v>
      </c>
      <c r="E31" s="25">
        <f>SUM(E26:E30)</f>
        <v>2057198.24</v>
      </c>
      <c r="F31" s="25">
        <f>SUM(F26:F30)</f>
        <v>2075090.1</v>
      </c>
      <c r="G31" s="25">
        <f>SUM(G26:G30)</f>
        <v>2118857.12</v>
      </c>
      <c r="H31" s="25">
        <f>SUM(H26:H30)</f>
        <v>206934.7999999999</v>
      </c>
      <c r="I31" s="26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52.5" customHeight="1" thickBot="1">
      <c r="C33" s="27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8" t="s">
        <v>20</v>
      </c>
    </row>
    <row r="34" spans="3:12" ht="20.25" customHeight="1" thickBot="1">
      <c r="C34" s="12" t="s">
        <v>21</v>
      </c>
      <c r="D34" s="29">
        <v>56170.060000000056</v>
      </c>
      <c r="E34" s="30">
        <f>689607.25+3333.27+13573.39+620.49+7005.4</f>
        <v>714139.8</v>
      </c>
      <c r="F34" s="30">
        <f>692452.44+3110.29+12638.76+571.9+6360.55+14.46</f>
        <v>715148.4</v>
      </c>
      <c r="G34" s="30">
        <f>+E34</f>
        <v>714139.8</v>
      </c>
      <c r="H34" s="30">
        <f aca="true" t="shared" si="0" ref="H34:H42">+D34+E34-F34</f>
        <v>55161.46000000008</v>
      </c>
      <c r="I34" s="31" t="s">
        <v>22</v>
      </c>
      <c r="J34" s="2">
        <f>53242.74+236.99-1.58+986.59-4.77+48.75-0.16+644.85-0.68+8.73</f>
        <v>55161.45999999999</v>
      </c>
      <c r="K34" s="32">
        <f>+J34-H34</f>
        <v>-8.731149137020111E-11</v>
      </c>
      <c r="L34" s="32">
        <f>56087.93+12.43+47.19-0.68+23.19-D34</f>
        <v>0</v>
      </c>
    </row>
    <row r="35" spans="3:10" ht="19.5" customHeight="1" thickBot="1">
      <c r="C35" s="18" t="s">
        <v>23</v>
      </c>
      <c r="D35" s="33">
        <v>11076.779999999984</v>
      </c>
      <c r="E35" s="19">
        <f>137661.09-82.17</f>
        <v>137578.91999999998</v>
      </c>
      <c r="F35" s="19">
        <v>138036.04</v>
      </c>
      <c r="G35" s="30">
        <v>33300.19</v>
      </c>
      <c r="H35" s="30">
        <f t="shared" si="0"/>
        <v>10619.659999999945</v>
      </c>
      <c r="I35" s="34"/>
      <c r="J35" s="32"/>
    </row>
    <row r="36" spans="3:9" ht="13.5" customHeight="1" thickBot="1">
      <c r="C36" s="27" t="s">
        <v>24</v>
      </c>
      <c r="D36" s="35">
        <v>1819.5799999999726</v>
      </c>
      <c r="E36" s="19"/>
      <c r="F36" s="19"/>
      <c r="G36" s="30"/>
      <c r="H36" s="30">
        <f t="shared" si="0"/>
        <v>1819.5799999999726</v>
      </c>
      <c r="I36" s="36"/>
    </row>
    <row r="37" spans="3:9" ht="12.75" customHeight="1" thickBot="1">
      <c r="C37" s="18" t="s">
        <v>25</v>
      </c>
      <c r="D37" s="33">
        <v>8169.149999999994</v>
      </c>
      <c r="E37" s="19">
        <f>85493.45-45.82</f>
        <v>85447.62999999999</v>
      </c>
      <c r="F37" s="19">
        <v>86932.73</v>
      </c>
      <c r="G37" s="30">
        <f>+E37</f>
        <v>85447.62999999999</v>
      </c>
      <c r="H37" s="30">
        <f t="shared" si="0"/>
        <v>6684.049999999988</v>
      </c>
      <c r="I37" s="36" t="s">
        <v>26</v>
      </c>
    </row>
    <row r="38" spans="3:11" ht="27" customHeight="1" thickBot="1">
      <c r="C38" s="18" t="s">
        <v>27</v>
      </c>
      <c r="D38" s="33">
        <v>12054.899999999994</v>
      </c>
      <c r="E38" s="19">
        <f>114687.41+35098.47-89.39</f>
        <v>149696.49</v>
      </c>
      <c r="F38" s="19">
        <f>43170.21+119.55+106902.1</f>
        <v>150191.86000000002</v>
      </c>
      <c r="G38" s="30">
        <v>128761.6</v>
      </c>
      <c r="H38" s="30">
        <f t="shared" si="0"/>
        <v>11559.52999999997</v>
      </c>
      <c r="I38" s="37" t="s">
        <v>28</v>
      </c>
      <c r="J38" s="2">
        <f>9836.67+2218.23</f>
        <v>12054.9</v>
      </c>
      <c r="K38" s="2">
        <f>1675.54+2098.68+7785.31</f>
        <v>11559.53</v>
      </c>
    </row>
    <row r="39" spans="3:9" ht="13.5" customHeight="1" thickBot="1">
      <c r="C39" s="18" t="s">
        <v>29</v>
      </c>
      <c r="D39" s="33">
        <v>733.130000000001</v>
      </c>
      <c r="E39" s="22">
        <v>9125.38</v>
      </c>
      <c r="F39" s="22">
        <v>9154.16</v>
      </c>
      <c r="G39" s="30">
        <f>+E39</f>
        <v>9125.38</v>
      </c>
      <c r="H39" s="30">
        <f t="shared" si="0"/>
        <v>704.3500000000004</v>
      </c>
      <c r="I39" s="37" t="s">
        <v>30</v>
      </c>
    </row>
    <row r="40" spans="3:9" ht="13.5" customHeight="1" thickBot="1">
      <c r="C40" s="27" t="s">
        <v>31</v>
      </c>
      <c r="D40" s="33">
        <v>9616.25</v>
      </c>
      <c r="E40" s="22">
        <v>97087.82</v>
      </c>
      <c r="F40" s="22">
        <v>97566.33</v>
      </c>
      <c r="G40" s="30">
        <f>+E40</f>
        <v>97087.82</v>
      </c>
      <c r="H40" s="30">
        <f t="shared" si="0"/>
        <v>9137.740000000005</v>
      </c>
      <c r="I40" s="36"/>
    </row>
    <row r="41" spans="3:11" ht="13.5" customHeight="1" thickBot="1">
      <c r="C41" s="18" t="s">
        <v>32</v>
      </c>
      <c r="D41" s="33">
        <v>1984.28</v>
      </c>
      <c r="E41" s="22">
        <f>24118.18+15338.98</f>
        <v>39457.16</v>
      </c>
      <c r="F41" s="22">
        <f>13020.41+23054.06</f>
        <v>36074.47</v>
      </c>
      <c r="G41" s="30">
        <f>+E41</f>
        <v>39457.16</v>
      </c>
      <c r="H41" s="30">
        <f t="shared" si="0"/>
        <v>5366.970000000001</v>
      </c>
      <c r="I41" s="36"/>
      <c r="J41" s="2">
        <f>1204.38+779.9</f>
        <v>1984.2800000000002</v>
      </c>
      <c r="K41" s="2">
        <f>2268.5+3098.47</f>
        <v>5366.969999999999</v>
      </c>
    </row>
    <row r="42" spans="3:9" ht="13.5" customHeight="1" thickBot="1">
      <c r="C42" s="18" t="s">
        <v>33</v>
      </c>
      <c r="D42" s="33">
        <v>2966.55000000001</v>
      </c>
      <c r="E42" s="22">
        <v>37153.06</v>
      </c>
      <c r="F42" s="22">
        <v>37252.35</v>
      </c>
      <c r="G42" s="30">
        <f>+E42</f>
        <v>37153.06</v>
      </c>
      <c r="H42" s="30">
        <f t="shared" si="0"/>
        <v>2867.2600000000093</v>
      </c>
      <c r="I42" s="37" t="s">
        <v>34</v>
      </c>
    </row>
    <row r="43" spans="3:12" s="39" customFormat="1" ht="13.5" customHeight="1" thickBot="1">
      <c r="C43" s="18" t="s">
        <v>18</v>
      </c>
      <c r="D43" s="25">
        <f>SUM(D34:D42)</f>
        <v>104590.68000000002</v>
      </c>
      <c r="E43" s="25">
        <f>SUM(E34:E42)</f>
        <v>1269686.2599999998</v>
      </c>
      <c r="F43" s="25">
        <f>SUM(F34:F42)</f>
        <v>1270356.34</v>
      </c>
      <c r="G43" s="25">
        <f>SUM(G34:G42)</f>
        <v>1144472.64</v>
      </c>
      <c r="H43" s="25">
        <f>SUM(H34:H42)</f>
        <v>103920.59999999998</v>
      </c>
      <c r="I43" s="38"/>
      <c r="L43" s="40"/>
    </row>
    <row r="44" spans="3:9" ht="13.5" customHeight="1" thickBot="1">
      <c r="C44" s="41" t="s">
        <v>35</v>
      </c>
      <c r="D44" s="41"/>
      <c r="E44" s="41"/>
      <c r="F44" s="41"/>
      <c r="G44" s="41"/>
      <c r="H44" s="41"/>
      <c r="I44" s="41"/>
    </row>
    <row r="45" spans="3:9" ht="41.25" customHeight="1" thickBot="1">
      <c r="C45" s="42" t="s">
        <v>36</v>
      </c>
      <c r="D45" s="43" t="s">
        <v>37</v>
      </c>
      <c r="E45" s="44"/>
      <c r="F45" s="44"/>
      <c r="G45" s="44"/>
      <c r="H45" s="45"/>
      <c r="I45" s="46" t="s">
        <v>38</v>
      </c>
    </row>
    <row r="46" spans="3:9" ht="26.25" customHeight="1" thickBot="1">
      <c r="C46" s="42" t="s">
        <v>39</v>
      </c>
      <c r="D46" s="47" t="s">
        <v>40</v>
      </c>
      <c r="E46" s="48"/>
      <c r="F46" s="48"/>
      <c r="G46" s="48"/>
      <c r="H46" s="49"/>
      <c r="I46" s="50" t="s">
        <v>41</v>
      </c>
    </row>
    <row r="47" spans="3:8" ht="18" customHeight="1">
      <c r="C47" s="51" t="s">
        <v>42</v>
      </c>
      <c r="D47" s="51"/>
      <c r="E47" s="51"/>
      <c r="F47" s="51"/>
      <c r="G47" s="51"/>
      <c r="H47" s="52">
        <f>+H31+H43</f>
        <v>310855.3999999999</v>
      </c>
    </row>
    <row r="48" spans="3:9" s="54" customFormat="1" ht="12.75">
      <c r="C48" s="53" t="s">
        <v>43</v>
      </c>
      <c r="D48" s="53"/>
      <c r="E48" s="53"/>
      <c r="F48" s="53"/>
      <c r="G48" s="53"/>
      <c r="H48" s="53"/>
      <c r="I48" s="53"/>
    </row>
    <row r="49" ht="12.75" customHeight="1">
      <c r="C49" s="55" t="s">
        <v>44</v>
      </c>
    </row>
    <row r="50" spans="3:4" ht="15" customHeight="1">
      <c r="C50" s="56"/>
      <c r="D50" s="56"/>
    </row>
  </sheetData>
  <sheetProtection/>
  <mergeCells count="11">
    <mergeCell ref="C32:I32"/>
    <mergeCell ref="I34:I35"/>
    <mergeCell ref="C44:I44"/>
    <mergeCell ref="D45:H45"/>
    <mergeCell ref="D46:H46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abSelected="1" zoomScaleSheetLayoutView="120" zoomScalePageLayoutView="0" workbookViewId="0" topLeftCell="A7">
      <selection activeCell="L17" sqref="L17"/>
    </sheetView>
  </sheetViews>
  <sheetFormatPr defaultColWidth="9.00390625" defaultRowHeight="12.75"/>
  <cols>
    <col min="1" max="1" width="4.625" style="58" customWidth="1"/>
    <col min="2" max="2" width="12.375" style="58" customWidth="1"/>
    <col min="3" max="3" width="13.25390625" style="58" hidden="1" customWidth="1"/>
    <col min="4" max="4" width="12.125" style="58" customWidth="1"/>
    <col min="5" max="5" width="13.625" style="58" customWidth="1"/>
    <col min="6" max="6" width="13.25390625" style="58" customWidth="1"/>
    <col min="7" max="7" width="14.25390625" style="58" customWidth="1"/>
    <col min="8" max="8" width="15.125" style="58" customWidth="1"/>
    <col min="9" max="9" width="14.25390625" style="58" customWidth="1"/>
    <col min="10" max="16384" width="9.125" style="58" customWidth="1"/>
  </cols>
  <sheetData>
    <row r="13" spans="1:9" ht="15">
      <c r="A13" s="57" t="s">
        <v>45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46</v>
      </c>
      <c r="B14" s="57"/>
      <c r="C14" s="57"/>
      <c r="D14" s="57"/>
      <c r="E14" s="57"/>
      <c r="F14" s="57"/>
      <c r="G14" s="57"/>
      <c r="H14" s="57"/>
      <c r="I14" s="57"/>
    </row>
    <row r="15" spans="1:9" ht="15">
      <c r="A15" s="57" t="s">
        <v>47</v>
      </c>
      <c r="B15" s="57"/>
      <c r="C15" s="57"/>
      <c r="D15" s="57"/>
      <c r="E15" s="57"/>
      <c r="F15" s="57"/>
      <c r="G15" s="57"/>
      <c r="H15" s="57"/>
      <c r="I15" s="57"/>
    </row>
    <row r="16" spans="1:9" ht="60">
      <c r="A16" s="59" t="s">
        <v>48</v>
      </c>
      <c r="B16" s="59" t="s">
        <v>49</v>
      </c>
      <c r="C16" s="59" t="s">
        <v>50</v>
      </c>
      <c r="D16" s="59" t="s">
        <v>51</v>
      </c>
      <c r="E16" s="59" t="s">
        <v>52</v>
      </c>
      <c r="F16" s="60" t="s">
        <v>53</v>
      </c>
      <c r="G16" s="60" t="s">
        <v>54</v>
      </c>
      <c r="H16" s="59" t="s">
        <v>55</v>
      </c>
      <c r="I16" s="59" t="s">
        <v>56</v>
      </c>
    </row>
    <row r="17" spans="1:9" ht="15">
      <c r="A17" s="61" t="s">
        <v>57</v>
      </c>
      <c r="B17" s="62">
        <v>-79.69738</v>
      </c>
      <c r="C17" s="62"/>
      <c r="D17" s="62">
        <v>137.57892</v>
      </c>
      <c r="E17" s="62">
        <v>138.03604</v>
      </c>
      <c r="F17" s="62">
        <f>10.91+6.38131</f>
        <v>17.29131</v>
      </c>
      <c r="G17" s="62">
        <v>33.30019</v>
      </c>
      <c r="H17" s="62">
        <v>10.61966</v>
      </c>
      <c r="I17" s="62">
        <f>B17+D17+F17-G17</f>
        <v>41.87266000000001</v>
      </c>
    </row>
    <row r="19" ht="15">
      <c r="A19" s="58" t="s">
        <v>58</v>
      </c>
    </row>
    <row r="20" ht="15">
      <c r="A20" s="58" t="s">
        <v>59</v>
      </c>
    </row>
    <row r="21" ht="15">
      <c r="A21" s="58" t="s">
        <v>60</v>
      </c>
    </row>
    <row r="22" ht="15">
      <c r="A22" s="58" t="s">
        <v>61</v>
      </c>
    </row>
    <row r="23" ht="15">
      <c r="A23" s="58" t="s">
        <v>62</v>
      </c>
    </row>
    <row r="24" ht="15">
      <c r="A24" s="58" t="s">
        <v>63</v>
      </c>
    </row>
    <row r="25" ht="15">
      <c r="A25" s="58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2017-04-23T19:24:32Z</dcterms:created>
  <dcterms:modified xsi:type="dcterms:W3CDTF">2017-04-23T19:25:08Z</dcterms:modified>
  <cp:category/>
  <cp:version/>
  <cp:contentType/>
  <cp:contentStatus/>
</cp:coreProperties>
</file>