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<sst xmlns="http://schemas.openxmlformats.org/spreadsheetml/2006/main" count="68" uniqueCount="61">
  <si>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</si>
  <si>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</si>
  <si>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</si>
  <si>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</si>
  <si>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</si>
  <si>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</si>
  <si>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</si>
  <si>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</si>
  <si>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</si>
  <si>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</si>
  <si>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</si>
  <si>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</si>
  <si>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</si>
  <si>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</si>
  <si>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</si>
  <si>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</si>
  <si>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</si>
  <si>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</si>
  <si>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</si>
  <si>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</si>
  <si>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</si>
  <si>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</si>
  <si>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Н/2011-105 от 01.08.2011г.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</si>
  <si>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</si>
  <si>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</si>
  <si>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</si>
  <si>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</si>
  <si>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</si>
  <si>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</si>
  <si>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</si>
  <si>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</si>
  <si>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</si>
  <si>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</si>
  <si>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</si>
  <si>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</si>
  <si>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</si>
  <si>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</si>
  <si>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</si>
  <si>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</si>
  <si>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</si>
  <si>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</si>
  <si>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</si>
  <si>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</si>
  <si>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</si>
  <si>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6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</si>
  <si>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</si>
  <si>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</si>
  <si>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</si>
  <si>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</si>
  <si>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</si>
  <si>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</si>
  <si>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</si>
  <si>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</si>
  <si>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</si>
  <si>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</si>
  <si>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75.50</t>
    </r>
    <r>
      <rPr>
        <sz val="10"/>
        <rFont val="Arial Cyr"/>
        <family val="0"/>
      </rPr>
      <t xml:space="preserve"> тыс.рублей, в том числе:</t>
    </r>
  </si>
  <si>
    <t>Очистка крыши от снега - 39.13т.р.</t>
  </si>
  <si>
    <t>работы по электрике- 0.08 т.р.</t>
  </si>
  <si>
    <t>Ремонт фасада (швы) - 36.00 т.р.</t>
  </si>
  <si>
    <t>Аварийные работы - 0,25т.р.</t>
  </si>
  <si>
    <t>прочее - 0,04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</si>
</sst>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zoomScalePageLayoutView="0" workbookViewId="0" topLeftCell="C39">
      <selection activeCell="C61" sqref="C6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4" customWidth="1"/>
    <col min="4" max="4" width="13.125" style="34" customWidth="1"/>
    <col min="5" max="5" width="11.875" style="34" customWidth="1"/>
    <col min="6" max="6" width="12.125" style="34" customWidth="1"/>
    <col min="7" max="7" width="11.875" style="34" customWidth="1"/>
    <col min="8" max="8" width="13.375" style="34" customWidth="1"/>
    <col min="9" max="9" width="22.625" style="34" customWidth="1"/>
    <col min="10" max="10" width="10.125" style="2" hidden="1" customWidth="1"/>
    <col min="11" max="11" width="9.625" style="2" hidden="1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8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52" t="s">
        <v>1</v>
      </c>
      <c r="D24" s="52"/>
      <c r="E24" s="52"/>
      <c r="F24" s="52"/>
      <c r="G24" s="52"/>
      <c r="H24" s="52"/>
      <c r="I24" s="52"/>
    </row>
    <row r="25" spans="3:9" ht="12.75">
      <c r="C25" s="53" t="s">
        <v>2</v>
      </c>
      <c r="D25" s="53"/>
      <c r="E25" s="53"/>
      <c r="F25" s="53"/>
      <c r="G25" s="53"/>
      <c r="H25" s="53"/>
      <c r="I25" s="53"/>
    </row>
    <row r="26" spans="3:9" ht="12.75">
      <c r="C26" s="53" t="s">
        <v>3</v>
      </c>
      <c r="D26" s="53"/>
      <c r="E26" s="53"/>
      <c r="F26" s="53"/>
      <c r="G26" s="53"/>
      <c r="H26" s="53"/>
      <c r="I26" s="53"/>
    </row>
    <row r="27" spans="3:9" ht="6" customHeight="1" thickBot="1">
      <c r="C27" s="54"/>
      <c r="D27" s="54"/>
      <c r="E27" s="54"/>
      <c r="F27" s="54"/>
      <c r="G27" s="54"/>
      <c r="H27" s="54"/>
      <c r="I27" s="54"/>
    </row>
    <row r="28" spans="3:9" ht="51" customHeight="1" thickBot="1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>
      <c r="C29" s="55" t="s">
        <v>11</v>
      </c>
      <c r="D29" s="45"/>
      <c r="E29" s="45"/>
      <c r="F29" s="45"/>
      <c r="G29" s="45"/>
      <c r="H29" s="45"/>
      <c r="I29" s="56"/>
    </row>
    <row r="30" spans="3:11" ht="13.5" customHeight="1" thickBot="1">
      <c r="C30" s="12" t="s">
        <v>12</v>
      </c>
      <c r="D30" s="13">
        <v>242850.50999999978</v>
      </c>
      <c r="E30" s="13">
        <v>1370082.84</v>
      </c>
      <c r="F30" s="13">
        <f>1580.49+1316000.72+3546.34+5469.63</f>
        <v>1326597.18</v>
      </c>
      <c r="G30" s="13">
        <v>1363872.36</v>
      </c>
      <c r="H30" s="13">
        <f>+D30+E30-F30</f>
        <v>286336.1699999999</v>
      </c>
      <c r="I30" s="57" t="s">
        <v>13</v>
      </c>
      <c r="K30" s="14">
        <f>237831.56-26483.84+15271.61+25853.98+33862.86</f>
        <v>286336.17000000004</v>
      </c>
    </row>
    <row r="31" spans="3:11" ht="13.5" customHeight="1" thickBot="1">
      <c r="C31" s="12" t="s">
        <v>14</v>
      </c>
      <c r="D31" s="13">
        <v>88472.40999999997</v>
      </c>
      <c r="E31" s="15">
        <f>376698.02-36617.34-4641.15-2661.07</f>
        <v>332778.46</v>
      </c>
      <c r="F31" s="15">
        <f>877.2+2800.28+292607.21+3830.5</f>
        <v>300115.19</v>
      </c>
      <c r="G31" s="13">
        <v>374398.18</v>
      </c>
      <c r="H31" s="13">
        <f>+D31+E31-F31</f>
        <v>121135.68</v>
      </c>
      <c r="I31" s="58"/>
      <c r="K31" s="14">
        <f>5668.05+13939.38-4641.15+97661.25-8559.38+19728.6-2661.07</f>
        <v>121135.68</v>
      </c>
    </row>
    <row r="32" spans="3:11" ht="13.5" customHeight="1" thickBot="1">
      <c r="C32" s="12" t="s">
        <v>15</v>
      </c>
      <c r="D32" s="13">
        <v>50825.389999999985</v>
      </c>
      <c r="E32" s="15">
        <f>232083.98-10447.18-4043.51</f>
        <v>217593.29</v>
      </c>
      <c r="F32" s="15">
        <f>3480.38+204685.83+368.17</f>
        <v>208534.38</v>
      </c>
      <c r="G32" s="13">
        <v>236457.84</v>
      </c>
      <c r="H32" s="13">
        <f>+D32+E32-F32</f>
        <v>59884.29999999999</v>
      </c>
      <c r="I32" s="58"/>
      <c r="K32" s="14">
        <f>2688.73+45505.12-3027.23+18761.19-4043.51</f>
        <v>59884.299999999996</v>
      </c>
    </row>
    <row r="33" spans="3:11" ht="13.5" customHeight="1" thickBot="1">
      <c r="C33" s="12" t="s">
        <v>16</v>
      </c>
      <c r="D33" s="13">
        <v>30082.530000000013</v>
      </c>
      <c r="E33" s="15">
        <f>51953-4355.18-433.84+81444.39-3656.61-1413.84</f>
        <v>123537.92</v>
      </c>
      <c r="F33" s="15">
        <f>109.78+41809.16+519.5+72042.35+1197.6</f>
        <v>115678.39000000001</v>
      </c>
      <c r="G33" s="13">
        <v>132754.71</v>
      </c>
      <c r="H33" s="13">
        <f>+D33+E33-F33</f>
        <v>37942.06</v>
      </c>
      <c r="I33" s="58"/>
      <c r="K33" s="2">
        <f>708.32+15195.84-1138.11+2674.15-433.84+16935.13-1046.03+6460.44-1413.84</f>
        <v>37942.06000000001</v>
      </c>
    </row>
    <row r="34" spans="3:11" ht="13.5" customHeight="1" thickBot="1">
      <c r="C34" s="12" t="s">
        <v>17</v>
      </c>
      <c r="D34" s="13">
        <v>394.9500000000007</v>
      </c>
      <c r="E34" s="15">
        <f>7779.2+12797.04</f>
        <v>20576.24</v>
      </c>
      <c r="F34" s="15">
        <f>0.22+5.57+13.42+11172.62+7662.8+1.42</f>
        <v>18856.05</v>
      </c>
      <c r="G34" s="13">
        <f>5870.15+10742.35</f>
        <v>16612.5</v>
      </c>
      <c r="H34" s="13">
        <f>+D34+E34-F34</f>
        <v>2115.140000000003</v>
      </c>
      <c r="I34" s="59"/>
      <c r="K34" s="2">
        <f>10.37+1290.26-478.5+1920.91-708.86+38.96+40.29+1.71</f>
        <v>2115.14</v>
      </c>
    </row>
    <row r="35" spans="3:9" ht="13.5" customHeight="1" thickBot="1">
      <c r="C35" s="12" t="s">
        <v>18</v>
      </c>
      <c r="D35" s="16">
        <f>SUM(D30:D34)</f>
        <v>412625.78999999975</v>
      </c>
      <c r="E35" s="16">
        <f>SUM(E30:E34)</f>
        <v>2064568.75</v>
      </c>
      <c r="F35" s="16">
        <f>SUM(F30:F34)</f>
        <v>1969781.1900000002</v>
      </c>
      <c r="G35" s="16">
        <f>SUM(G30:G34)</f>
        <v>2124095.5900000003</v>
      </c>
      <c r="H35" s="16">
        <f>SUM(H30:H34)</f>
        <v>507413.3499999999</v>
      </c>
      <c r="I35" s="17"/>
    </row>
    <row r="36" spans="3:9" ht="13.5" customHeight="1" thickBot="1">
      <c r="C36" s="45" t="s">
        <v>19</v>
      </c>
      <c r="D36" s="45"/>
      <c r="E36" s="45"/>
      <c r="F36" s="45"/>
      <c r="G36" s="45"/>
      <c r="H36" s="45"/>
      <c r="I36" s="45"/>
    </row>
    <row r="37" spans="3:9" ht="52.5" customHeight="1" thickBot="1">
      <c r="C37" s="18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9" t="s">
        <v>20</v>
      </c>
    </row>
    <row r="38" spans="3:11" ht="20.25" customHeight="1" thickBot="1">
      <c r="C38" s="9" t="s">
        <v>21</v>
      </c>
      <c r="D38" s="20">
        <v>118834.62</v>
      </c>
      <c r="E38" s="21">
        <f>4972.26+17679.65+699334.56</f>
        <v>721986.4700000001</v>
      </c>
      <c r="F38" s="21">
        <f>4425.82+15612.09+681698.61</f>
        <v>701736.52</v>
      </c>
      <c r="G38" s="21">
        <f>+E38</f>
        <v>721986.4700000001</v>
      </c>
      <c r="H38" s="21">
        <f aca="true" t="shared" si="0" ref="H38:H46">+D38+E38-F38</f>
        <v>139084.57000000007</v>
      </c>
      <c r="I38" s="46" t="s">
        <v>22</v>
      </c>
      <c r="J38" s="22">
        <f>36.28-15.15+130.82-54.61+122749.35-4012.07-D38</f>
        <v>0</v>
      </c>
      <c r="K38" s="22">
        <f>763-195.43+2793.13-649.36+151043.06-14669.83-H38</f>
        <v>0</v>
      </c>
    </row>
    <row r="39" spans="3:10" ht="19.5" customHeight="1" thickBot="1">
      <c r="C39" s="12" t="s">
        <v>23</v>
      </c>
      <c r="D39" s="23">
        <v>23718.50999999998</v>
      </c>
      <c r="E39" s="13">
        <v>146877.44</v>
      </c>
      <c r="F39" s="13">
        <v>143715.53</v>
      </c>
      <c r="G39" s="21">
        <v>75497.85</v>
      </c>
      <c r="H39" s="21">
        <f t="shared" si="0"/>
        <v>26880.419999999984</v>
      </c>
      <c r="I39" s="47"/>
      <c r="J39" s="22">
        <f>31179.27-4298.85</f>
        <v>26880.42</v>
      </c>
    </row>
    <row r="40" spans="3:9" ht="13.5" customHeight="1" thickBot="1">
      <c r="C40" s="18" t="s">
        <v>24</v>
      </c>
      <c r="D40" s="24">
        <v>11719.210000000025</v>
      </c>
      <c r="E40" s="13"/>
      <c r="F40" s="13">
        <v>1415.6</v>
      </c>
      <c r="G40" s="21"/>
      <c r="H40" s="21">
        <f t="shared" si="0"/>
        <v>10303.610000000024</v>
      </c>
      <c r="I40" s="25"/>
    </row>
    <row r="41" spans="3:9" ht="12.75" customHeight="1" hidden="1" thickBot="1">
      <c r="C41" s="12" t="s">
        <v>25</v>
      </c>
      <c r="D41" s="23">
        <v>0</v>
      </c>
      <c r="E41" s="13"/>
      <c r="F41" s="13"/>
      <c r="G41" s="21"/>
      <c r="H41" s="21">
        <f t="shared" si="0"/>
        <v>0</v>
      </c>
      <c r="I41" s="25" t="s">
        <v>26</v>
      </c>
    </row>
    <row r="42" spans="3:11" ht="27" customHeight="1" thickBot="1">
      <c r="C42" s="12" t="s">
        <v>27</v>
      </c>
      <c r="D42" s="23">
        <v>26501.27000000002</v>
      </c>
      <c r="E42" s="13">
        <f>37449.69+122364.11</f>
        <v>159813.8</v>
      </c>
      <c r="F42" s="13">
        <f>44807.9+1551.97+110047.59</f>
        <v>156407.46</v>
      </c>
      <c r="G42" s="21">
        <f>87628.88+50570.43</f>
        <v>138199.31</v>
      </c>
      <c r="H42" s="21">
        <f t="shared" si="0"/>
        <v>29907.610000000015</v>
      </c>
      <c r="I42" s="26" t="s">
        <v>28</v>
      </c>
      <c r="J42" s="2">
        <f>15851.43-1034.94+11684.78</f>
        <v>26501.27</v>
      </c>
      <c r="K42" s="2">
        <f>7458.28+10132.81+16678.63-4362.11</f>
        <v>29907.61</v>
      </c>
    </row>
    <row r="43" spans="3:10" ht="13.5" customHeight="1" thickBot="1">
      <c r="C43" s="12" t="s">
        <v>29</v>
      </c>
      <c r="D43" s="23">
        <v>1645.729999999996</v>
      </c>
      <c r="E43" s="15">
        <v>9736.04</v>
      </c>
      <c r="F43" s="15">
        <v>9534.68</v>
      </c>
      <c r="G43" s="21">
        <f>+E43</f>
        <v>9736.04</v>
      </c>
      <c r="H43" s="21">
        <f t="shared" si="0"/>
        <v>1847.0899999999965</v>
      </c>
      <c r="I43" s="26" t="s">
        <v>30</v>
      </c>
      <c r="J43" s="2">
        <f>2099.94-252.85</f>
        <v>1847.0900000000001</v>
      </c>
    </row>
    <row r="44" spans="3:10" ht="13.5" customHeight="1" thickBot="1">
      <c r="C44" s="18" t="s">
        <v>31</v>
      </c>
      <c r="D44" s="23">
        <v>18694.57000000002</v>
      </c>
      <c r="E44" s="15">
        <f>96312.26-80.39</f>
        <v>96231.87</v>
      </c>
      <c r="F44" s="15">
        <v>91650.54</v>
      </c>
      <c r="G44" s="21">
        <f>+E44</f>
        <v>96231.87</v>
      </c>
      <c r="H44" s="21">
        <f t="shared" si="0"/>
        <v>23275.900000000023</v>
      </c>
      <c r="I44" s="25"/>
      <c r="J44" s="14">
        <f>24883.37-1607.47</f>
        <v>23275.899999999998</v>
      </c>
    </row>
    <row r="45" spans="3:11" ht="13.5" customHeight="1" thickBot="1">
      <c r="C45" s="12" t="s">
        <v>32</v>
      </c>
      <c r="D45" s="23">
        <v>2389.11</v>
      </c>
      <c r="E45" s="15">
        <f>27281.28-1498.83+15216.66-742.09</f>
        <v>40257.020000000004</v>
      </c>
      <c r="F45" s="15">
        <f>15673.19+9361.14</f>
        <v>25034.33</v>
      </c>
      <c r="G45" s="21">
        <f>+E45</f>
        <v>40257.020000000004</v>
      </c>
      <c r="H45" s="21">
        <f t="shared" si="0"/>
        <v>17611.800000000003</v>
      </c>
      <c r="I45" s="25"/>
      <c r="J45" s="2">
        <f>832.15+1556.96</f>
        <v>2389.11</v>
      </c>
      <c r="K45" s="14">
        <f>11666.22+5945.58</f>
        <v>17611.8</v>
      </c>
    </row>
    <row r="46" spans="3:10" ht="13.5" customHeight="1" thickBot="1">
      <c r="C46" s="12" t="s">
        <v>33</v>
      </c>
      <c r="D46" s="23">
        <v>6174.340000000004</v>
      </c>
      <c r="E46" s="15">
        <v>36859</v>
      </c>
      <c r="F46" s="15">
        <v>36082.89</v>
      </c>
      <c r="G46" s="21">
        <f>+E46</f>
        <v>36859</v>
      </c>
      <c r="H46" s="21">
        <f t="shared" si="0"/>
        <v>6950.450000000004</v>
      </c>
      <c r="I46" s="26" t="s">
        <v>34</v>
      </c>
      <c r="J46" s="2">
        <f>7909.11-958.66</f>
        <v>6950.45</v>
      </c>
    </row>
    <row r="47" spans="3:12" s="28" customFormat="1" ht="13.5" customHeight="1" thickBot="1">
      <c r="C47" s="12" t="s">
        <v>18</v>
      </c>
      <c r="D47" s="16">
        <f>SUM(D38:D46)</f>
        <v>209677.36000000002</v>
      </c>
      <c r="E47" s="16">
        <f>SUM(E38:E46)</f>
        <v>1211761.6400000001</v>
      </c>
      <c r="F47" s="16">
        <f>SUM(F38:F46)</f>
        <v>1165577.55</v>
      </c>
      <c r="G47" s="16">
        <f>SUM(G38:G46)</f>
        <v>1118767.56</v>
      </c>
      <c r="H47" s="16">
        <f>SUM(H38:H46)</f>
        <v>255861.45000000013</v>
      </c>
      <c r="I47" s="27"/>
      <c r="L47" s="29"/>
    </row>
    <row r="48" spans="3:9" ht="13.5" customHeight="1" thickBot="1">
      <c r="C48" s="48" t="s">
        <v>35</v>
      </c>
      <c r="D48" s="48"/>
      <c r="E48" s="48"/>
      <c r="F48" s="48"/>
      <c r="G48" s="48"/>
      <c r="H48" s="48"/>
      <c r="I48" s="48"/>
    </row>
    <row r="49" spans="3:9" ht="27" customHeight="1" thickBot="1">
      <c r="C49" s="30" t="s">
        <v>36</v>
      </c>
      <c r="D49" s="49" t="s">
        <v>37</v>
      </c>
      <c r="E49" s="50"/>
      <c r="F49" s="50"/>
      <c r="G49" s="50"/>
      <c r="H49" s="51"/>
      <c r="I49" s="31" t="s">
        <v>38</v>
      </c>
    </row>
    <row r="50" spans="3:8" ht="26.25" customHeight="1">
      <c r="C50" s="32" t="s">
        <v>39</v>
      </c>
      <c r="D50" s="32"/>
      <c r="E50" s="32"/>
      <c r="F50" s="32"/>
      <c r="G50" s="32"/>
      <c r="H50" s="33">
        <f>+H35+H47</f>
        <v>763274.8</v>
      </c>
    </row>
    <row r="51" spans="3:9" s="35" customFormat="1" ht="12.75" hidden="1">
      <c r="C51" s="34" t="s">
        <v>40</v>
      </c>
      <c r="D51" s="34"/>
      <c r="E51" s="34"/>
      <c r="F51" s="34"/>
      <c r="G51" s="34"/>
      <c r="H51" s="34"/>
      <c r="I51" s="34"/>
    </row>
    <row r="52" ht="12.75" customHeight="1">
      <c r="C52" s="36" t="s">
        <v>41</v>
      </c>
    </row>
    <row r="53" spans="3:8" ht="12.75">
      <c r="C53" s="2"/>
      <c r="D53" s="2"/>
      <c r="E53" s="2"/>
      <c r="F53" s="2"/>
      <c r="G53" s="2"/>
      <c r="H53" s="2"/>
    </row>
    <row r="54" spans="3:6" ht="15" customHeight="1">
      <c r="C54" s="37"/>
      <c r="D54" s="38"/>
      <c r="E54" s="38"/>
      <c r="F54" s="38"/>
    </row>
  </sheetData>
  <sheetProtection/>
  <mergeCells count="10">
    <mergeCell ref="C36:I36"/>
    <mergeCell ref="I38:I39"/>
    <mergeCell ref="C48:I48"/>
    <mergeCell ref="D49:H49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tabSelected="1" zoomScaleSheetLayoutView="120" zoomScalePageLayoutView="0" workbookViewId="0" topLeftCell="A13">
      <selection activeCell="E32" sqref="E32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60" t="s">
        <v>42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40" t="s">
        <v>45</v>
      </c>
      <c r="B16" s="40" t="s">
        <v>46</v>
      </c>
      <c r="C16" s="40" t="s">
        <v>47</v>
      </c>
      <c r="D16" s="40" t="s">
        <v>48</v>
      </c>
      <c r="E16" s="40" t="s">
        <v>49</v>
      </c>
      <c r="F16" s="41" t="s">
        <v>50</v>
      </c>
      <c r="G16" s="41" t="s">
        <v>51</v>
      </c>
      <c r="H16" s="40" t="s">
        <v>52</v>
      </c>
      <c r="I16" s="40" t="s">
        <v>53</v>
      </c>
    </row>
    <row r="17" spans="1:9" ht="15">
      <c r="A17" s="42" t="s">
        <v>54</v>
      </c>
      <c r="B17" s="43">
        <v>13.63418</v>
      </c>
      <c r="C17" s="43">
        <v>0</v>
      </c>
      <c r="D17" s="43">
        <v>146.87744</v>
      </c>
      <c r="E17" s="43">
        <v>143.71553</v>
      </c>
      <c r="F17" s="43">
        <v>7.76</v>
      </c>
      <c r="G17" s="43">
        <v>75.49785</v>
      </c>
      <c r="H17" s="43">
        <v>26.88042</v>
      </c>
      <c r="I17" s="43">
        <f>B17+D17+F17-G17</f>
        <v>92.77376999999998</v>
      </c>
    </row>
    <row r="19" ht="15">
      <c r="A19" s="39" t="s">
        <v>55</v>
      </c>
    </row>
    <row r="20" ht="15">
      <c r="A20" s="39" t="s">
        <v>56</v>
      </c>
    </row>
    <row r="21" ht="15">
      <c r="A21" s="39" t="s">
        <v>57</v>
      </c>
    </row>
    <row r="22" ht="15">
      <c r="A22" s="39" t="s">
        <v>58</v>
      </c>
    </row>
    <row r="23" ht="15">
      <c r="A23" s="44" t="s">
        <v>59</v>
      </c>
    </row>
    <row r="24" ht="15">
      <c r="A24" s="39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2017-04-23T19:25:15Z</dcterms:created>
  <dcterms:modified xsi:type="dcterms:W3CDTF">2017-04-24T18:46:34Z</dcterms:modified>
  <cp:category/>
  <cp:version/>
  <cp:contentType/>
  <cp:contentStatus/>
</cp:coreProperties>
</file>