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<sst xmlns="http://schemas.openxmlformats.org/spreadsheetml/2006/main" count="73" uniqueCount="66">
  <si>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</si>
  <si>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</si>
  <si>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</si>
  <si>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Ветеранов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</si>
  <si>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</si>
  <si>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</si>
  <si>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</si>
  <si>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</si>
  <si>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</si>
  <si>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</si>
  <si>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</si>
  <si>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</si>
  <si>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</si>
  <si>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ООО" Научно-технический центр "Энергия", ООО "Сертоловскей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</si>
  <si>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</si>
  <si>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</si>
  <si>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</si>
  <si>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</si>
  <si>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</si>
  <si>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</si>
  <si>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</si>
  <si>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</si>
  <si>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Н/2011-102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</si>
  <si>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</si>
  <si>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</si>
  <si>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</si>
  <si>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</si>
  <si>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</si>
  <si>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</si>
  <si>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</si>
  <si>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</si>
  <si>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</si>
  <si>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</si>
  <si>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</si>
  <si>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</si>
  <si>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</si>
  <si>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</si>
  <si>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ОАО "Вымпелком" 3150.00 руб., от ООО " Перспектива" 5600.00 руб</t>
  </si>
  <si>
    <t>ЦИТ "Домашние сети",           ОАО "Вымпелком",             ООО "Перспектива"</t>
  </si>
  <si>
    <t>Аренда</t>
  </si>
  <si>
    <t>Поступило за управление и содержание общедомового имущества, и за сбор ТБО от МАУ "Сертоловский КСЦ "Спектр" 5355.56 руб., от ГБУЗ ЛО "Сертоловская ГБ" за текущий ремонт общего имущества 11841,42 руб.</t>
  </si>
  <si>
    <t>МАУ " Сертоловский КСЦ "Спектр", ГБУЗ ЛО "Сертоловская ГБ"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</si>
  <si>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</si>
  <si>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</si>
  <si>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</si>
  <si>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</si>
  <si>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</si>
  <si>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Ветеранов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</si>
  <si>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</si>
  <si>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</si>
  <si>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</si>
  <si>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</si>
  <si>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</si>
  <si>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</si>
  <si>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</si>
  <si>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</si>
  <si>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</si>
  <si>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</si>
  <si>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170</t>
    </r>
    <r>
      <rPr>
        <b/>
        <sz val="11"/>
        <color indexed="8"/>
        <rFont val="Calibri"/>
        <family val="2"/>
      </rPr>
      <t>,95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</si>
  <si>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крыши от снега - 45,19 т.р.</t>
  </si>
  <si>
    <t>замена системы ГВС и ХВС - 122,90т.р.</t>
  </si>
  <si>
    <t>Установка навесного замка и проушин на дверь - 0,34 т.р.</t>
  </si>
  <si>
    <t>изготовление и установка перил - 0,82 т.р.</t>
  </si>
  <si>
    <t>работы по электрике- 0,12 т.р.</t>
  </si>
  <si>
    <t>Аварийные работы - 1,26 т.р.</t>
  </si>
  <si>
    <t>прочее - 0,32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</si>
</sst>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8"/>
  <sheetViews>
    <sheetView zoomScalePageLayoutView="0" workbookViewId="0" topLeftCell="C46">
      <selection activeCell="D54" sqref="D54:H5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125" style="35" customWidth="1"/>
    <col min="4" max="4" width="13.00390625" style="35" customWidth="1"/>
    <col min="5" max="5" width="11.875" style="35" customWidth="1"/>
    <col min="6" max="6" width="13.25390625" style="35" customWidth="1"/>
    <col min="7" max="7" width="11.875" style="35" customWidth="1"/>
    <col min="8" max="8" width="13.00390625" style="35" customWidth="1"/>
    <col min="9" max="9" width="23.625" style="35" customWidth="1"/>
    <col min="10" max="10" width="10.125" style="2" hidden="1" customWidth="1"/>
    <col min="11" max="12" width="9.625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2.75" customHeight="1">
      <c r="C26" s="7"/>
      <c r="D26" s="7"/>
      <c r="E26" s="8"/>
      <c r="F26" s="8"/>
      <c r="G26" s="8"/>
      <c r="H26" s="8"/>
      <c r="I26" s="8"/>
    </row>
    <row r="27" spans="3:9" ht="12.75" customHeight="1">
      <c r="C27" s="7"/>
      <c r="D27" s="7"/>
      <c r="E27" s="8"/>
      <c r="F27" s="8"/>
      <c r="G27" s="8"/>
      <c r="H27" s="8"/>
      <c r="I27" s="8"/>
    </row>
    <row r="28" spans="3:9" ht="14.25">
      <c r="C28" s="51" t="s">
        <v>1</v>
      </c>
      <c r="D28" s="51"/>
      <c r="E28" s="51"/>
      <c r="F28" s="51"/>
      <c r="G28" s="51"/>
      <c r="H28" s="51"/>
      <c r="I28" s="51"/>
    </row>
    <row r="29" spans="3:9" ht="12.75">
      <c r="C29" s="52" t="s">
        <v>2</v>
      </c>
      <c r="D29" s="52"/>
      <c r="E29" s="52"/>
      <c r="F29" s="52"/>
      <c r="G29" s="52"/>
      <c r="H29" s="52"/>
      <c r="I29" s="52"/>
    </row>
    <row r="30" spans="3:9" ht="12.75">
      <c r="C30" s="52" t="s">
        <v>3</v>
      </c>
      <c r="D30" s="52"/>
      <c r="E30" s="52"/>
      <c r="F30" s="52"/>
      <c r="G30" s="52"/>
      <c r="H30" s="52"/>
      <c r="I30" s="52"/>
    </row>
    <row r="31" spans="3:9" ht="6" customHeight="1" thickBot="1">
      <c r="C31" s="53"/>
      <c r="D31" s="53"/>
      <c r="E31" s="53"/>
      <c r="F31" s="53"/>
      <c r="G31" s="53"/>
      <c r="H31" s="53"/>
      <c r="I31" s="53"/>
    </row>
    <row r="32" spans="3:9" ht="48" customHeight="1" thickBot="1">
      <c r="C32" s="9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0" t="s">
        <v>10</v>
      </c>
    </row>
    <row r="33" spans="3:9" ht="13.5" customHeight="1" thickBot="1">
      <c r="C33" s="54" t="s">
        <v>11</v>
      </c>
      <c r="D33" s="44"/>
      <c r="E33" s="44"/>
      <c r="F33" s="44"/>
      <c r="G33" s="44"/>
      <c r="H33" s="44"/>
      <c r="I33" s="55"/>
    </row>
    <row r="34" spans="3:11" ht="13.5" customHeight="1" thickBot="1">
      <c r="C34" s="12" t="s">
        <v>12</v>
      </c>
      <c r="D34" s="13">
        <v>283264.94999999995</v>
      </c>
      <c r="E34" s="14">
        <f>1565686.07-385474.77</f>
        <v>1180211.3</v>
      </c>
      <c r="F34" s="14">
        <f>1345650.36+43.07</f>
        <v>1345693.4300000002</v>
      </c>
      <c r="G34" s="14">
        <v>1367449.04</v>
      </c>
      <c r="H34" s="14">
        <f>+D34+E34-F34</f>
        <v>117782.81999999983</v>
      </c>
      <c r="I34" s="56" t="s">
        <v>13</v>
      </c>
      <c r="K34" s="15">
        <f>117820.23-37.41</f>
        <v>117782.81999999999</v>
      </c>
    </row>
    <row r="35" spans="3:11" ht="13.5" customHeight="1" thickBot="1">
      <c r="C35" s="12" t="s">
        <v>14</v>
      </c>
      <c r="D35" s="13">
        <v>27501.979999999923</v>
      </c>
      <c r="E35" s="16">
        <f>369797.54-27731.54</f>
        <v>342066</v>
      </c>
      <c r="F35" s="16">
        <v>338254.66</v>
      </c>
      <c r="G35" s="14">
        <v>361060.52</v>
      </c>
      <c r="H35" s="14">
        <f>+D35+E35-F35</f>
        <v>31313.31999999995</v>
      </c>
      <c r="I35" s="57"/>
      <c r="K35" s="2">
        <f>40075.49-8762.17</f>
        <v>31313.32</v>
      </c>
    </row>
    <row r="36" spans="3:11" ht="13.5" customHeight="1" thickBot="1">
      <c r="C36" s="12" t="s">
        <v>15</v>
      </c>
      <c r="D36" s="13">
        <v>13635.430000000022</v>
      </c>
      <c r="E36" s="16">
        <f>213903.48-5285.09</f>
        <v>208618.39</v>
      </c>
      <c r="F36" s="16">
        <f>106.92+204328.13</f>
        <v>204435.05000000002</v>
      </c>
      <c r="G36" s="14">
        <v>224454.18</v>
      </c>
      <c r="H36" s="14">
        <f>+D36+E36-F36</f>
        <v>17818.77000000002</v>
      </c>
      <c r="I36" s="57"/>
      <c r="K36" s="2">
        <f>18394.94-576.17</f>
        <v>17818.77</v>
      </c>
    </row>
    <row r="37" spans="3:11" ht="13.5" customHeight="1" thickBot="1">
      <c r="C37" s="12" t="s">
        <v>16</v>
      </c>
      <c r="D37" s="13">
        <v>8584.530000000013</v>
      </c>
      <c r="E37" s="16">
        <f>50976.66-2907.45+75064.15-1231.21</f>
        <v>121902.15</v>
      </c>
      <c r="F37" s="16">
        <f>47477.04+8.88+72308.36+37.53</f>
        <v>119831.81</v>
      </c>
      <c r="G37" s="14">
        <v>128974.22</v>
      </c>
      <c r="H37" s="14">
        <f>+D37+E37-F37</f>
        <v>10654.87000000001</v>
      </c>
      <c r="I37" s="57"/>
      <c r="K37" s="2">
        <f>5554.59-1173.36+6471.31-197.67</f>
        <v>10654.87</v>
      </c>
    </row>
    <row r="38" spans="3:11" ht="13.5" customHeight="1" thickBot="1">
      <c r="C38" s="12" t="s">
        <v>17</v>
      </c>
      <c r="D38" s="13">
        <v>3780.2699999999986</v>
      </c>
      <c r="E38" s="16">
        <f>4845.03-69.25+10356.12-3402.4-545.38</f>
        <v>11184.120000000003</v>
      </c>
      <c r="F38" s="16">
        <f>8956.52+4765.31</f>
        <v>13721.830000000002</v>
      </c>
      <c r="G38" s="14">
        <f>21585.35+15032.17</f>
        <v>36617.52</v>
      </c>
      <c r="H38" s="14">
        <f>+D38+E38-F38</f>
        <v>1242.5599999999995</v>
      </c>
      <c r="I38" s="58"/>
      <c r="K38" s="2">
        <f>380.61-1.22+863.45-0.28</f>
        <v>1242.5600000000002</v>
      </c>
    </row>
    <row r="39" spans="3:9" ht="13.5" customHeight="1" thickBot="1">
      <c r="C39" s="12" t="s">
        <v>18</v>
      </c>
      <c r="D39" s="17">
        <f>SUM(D34:D38)</f>
        <v>336767.1599999999</v>
      </c>
      <c r="E39" s="17">
        <f>SUM(E34:E38)</f>
        <v>1863981.96</v>
      </c>
      <c r="F39" s="17">
        <f>SUM(F34:F38)</f>
        <v>2021936.7800000003</v>
      </c>
      <c r="G39" s="17">
        <f>SUM(G34:G38)</f>
        <v>2118555.48</v>
      </c>
      <c r="H39" s="17">
        <f>SUM(H34:H38)</f>
        <v>178812.3399999998</v>
      </c>
      <c r="I39" s="18"/>
    </row>
    <row r="40" spans="3:9" ht="13.5" customHeight="1" thickBot="1">
      <c r="C40" s="44" t="s">
        <v>19</v>
      </c>
      <c r="D40" s="44"/>
      <c r="E40" s="44"/>
      <c r="F40" s="44"/>
      <c r="G40" s="44"/>
      <c r="H40" s="44"/>
      <c r="I40" s="44"/>
    </row>
    <row r="41" spans="3:9" ht="51" customHeight="1" thickBot="1">
      <c r="C41" s="19" t="s">
        <v>4</v>
      </c>
      <c r="D41" s="10" t="s">
        <v>5</v>
      </c>
      <c r="E41" s="11" t="s">
        <v>6</v>
      </c>
      <c r="F41" s="11" t="s">
        <v>7</v>
      </c>
      <c r="G41" s="11" t="s">
        <v>8</v>
      </c>
      <c r="H41" s="11" t="s">
        <v>9</v>
      </c>
      <c r="I41" s="20" t="s">
        <v>20</v>
      </c>
    </row>
    <row r="42" spans="3:12" ht="19.5" customHeight="1" thickBot="1">
      <c r="C42" s="9" t="s">
        <v>21</v>
      </c>
      <c r="D42" s="21">
        <v>31379.65000000014</v>
      </c>
      <c r="E42" s="22">
        <f>660659.05+5001.11-3.53+17923.49-12.51+1134.34-0.81+10622.15-8.21</f>
        <v>695315.08</v>
      </c>
      <c r="F42" s="22">
        <f>648802.71+4583.65+16367.96+1039.17+9683.2+0.46+4.81</f>
        <v>680481.96</v>
      </c>
      <c r="G42" s="22">
        <f>+E42</f>
        <v>695315.08</v>
      </c>
      <c r="H42" s="22">
        <f aca="true" t="shared" si="0" ref="H42:H50">+D42+E42-F42</f>
        <v>46212.770000000135</v>
      </c>
      <c r="I42" s="45" t="s">
        <v>22</v>
      </c>
      <c r="J42" s="2">
        <f>43357.08-136.5+416.23-0.16+1551.51-0.48+94.39-0.03+936.94-6.2-0.01</f>
        <v>46212.770000000004</v>
      </c>
      <c r="K42" s="23">
        <f>+H42-J42</f>
        <v>1.3096723705530167E-10</v>
      </c>
      <c r="L42" s="23">
        <f>31506.3-142.06+2.14+8.02-0.01+0.46+4.81-0.01-D42</f>
        <v>-1.382431946694851E-10</v>
      </c>
    </row>
    <row r="43" spans="3:10" ht="21" customHeight="1" thickBot="1">
      <c r="C43" s="12" t="s">
        <v>23</v>
      </c>
      <c r="D43" s="13">
        <v>7524.660000000018</v>
      </c>
      <c r="E43" s="14">
        <f>131881.97-1376.43</f>
        <v>130505.54000000001</v>
      </c>
      <c r="F43" s="14">
        <v>129360.63</v>
      </c>
      <c r="G43" s="22">
        <v>170948.59</v>
      </c>
      <c r="H43" s="22">
        <f t="shared" si="0"/>
        <v>8669.570000000007</v>
      </c>
      <c r="I43" s="46"/>
      <c r="J43" s="23">
        <f>8696.21-26.64</f>
        <v>8669.57</v>
      </c>
    </row>
    <row r="44" spans="3:9" ht="13.5" customHeight="1" hidden="1" thickBot="1">
      <c r="C44" s="19" t="s">
        <v>24</v>
      </c>
      <c r="D44" s="24">
        <v>0</v>
      </c>
      <c r="E44" s="14"/>
      <c r="F44" s="14"/>
      <c r="G44" s="22"/>
      <c r="H44" s="22">
        <f t="shared" si="0"/>
        <v>0</v>
      </c>
      <c r="I44" s="25"/>
    </row>
    <row r="45" spans="3:10" ht="12.75" customHeight="1" thickBot="1">
      <c r="C45" s="12" t="s">
        <v>25</v>
      </c>
      <c r="D45" s="13">
        <v>6271.5500000000175</v>
      </c>
      <c r="E45" s="14">
        <f>82224.56-1843.96</f>
        <v>80380.59999999999</v>
      </c>
      <c r="F45" s="14">
        <v>81482.56</v>
      </c>
      <c r="G45" s="22"/>
      <c r="H45" s="22">
        <f t="shared" si="0"/>
        <v>5169.590000000011</v>
      </c>
      <c r="I45" s="25" t="s">
        <v>26</v>
      </c>
      <c r="J45" s="2">
        <f>5190.22-20.63</f>
        <v>5169.59</v>
      </c>
    </row>
    <row r="46" spans="3:11" ht="26.25" customHeight="1" thickBot="1">
      <c r="C46" s="12" t="s">
        <v>27</v>
      </c>
      <c r="D46" s="13">
        <v>8186.02999999997</v>
      </c>
      <c r="E46" s="14">
        <f>33703.71-1497.39+109861.68</f>
        <v>142068</v>
      </c>
      <c r="F46" s="14">
        <f>39261.84+29.14+101529.36</f>
        <v>140820.34</v>
      </c>
      <c r="G46" s="22">
        <v>112055.82</v>
      </c>
      <c r="H46" s="22">
        <f t="shared" si="0"/>
        <v>9433.689999999973</v>
      </c>
      <c r="I46" s="26" t="s">
        <v>28</v>
      </c>
      <c r="J46" s="2">
        <f>8186.35-29.46+29.14</f>
        <v>8186.030000000001</v>
      </c>
      <c r="K46" s="2">
        <f>1104.5-3.13+8358.15-25.83</f>
        <v>9433.69</v>
      </c>
    </row>
    <row r="47" spans="3:10" ht="13.5" customHeight="1" thickBot="1">
      <c r="C47" s="12" t="s">
        <v>29</v>
      </c>
      <c r="D47" s="13">
        <v>409.8700000000008</v>
      </c>
      <c r="E47" s="16">
        <v>8742.08</v>
      </c>
      <c r="F47" s="16">
        <v>8578.05</v>
      </c>
      <c r="G47" s="22">
        <f>+E47</f>
        <v>8742.08</v>
      </c>
      <c r="H47" s="22">
        <f t="shared" si="0"/>
        <v>573.9000000000015</v>
      </c>
      <c r="I47" s="26" t="s">
        <v>30</v>
      </c>
      <c r="J47" s="2">
        <f>575.68-1.78</f>
        <v>573.9</v>
      </c>
    </row>
    <row r="48" spans="3:11" ht="13.5" customHeight="1" thickBot="1">
      <c r="C48" s="19" t="s">
        <v>31</v>
      </c>
      <c r="D48" s="13">
        <v>3212.619999999981</v>
      </c>
      <c r="E48" s="16">
        <v>97618.66</v>
      </c>
      <c r="F48" s="16">
        <v>94910.89</v>
      </c>
      <c r="G48" s="22">
        <f>+E48</f>
        <v>97618.66</v>
      </c>
      <c r="H48" s="22">
        <f t="shared" si="0"/>
        <v>5920.389999999985</v>
      </c>
      <c r="I48" s="25"/>
      <c r="K48" s="2">
        <f>8436.43-2516.04</f>
        <v>5920.39</v>
      </c>
    </row>
    <row r="49" spans="3:11" ht="13.5" customHeight="1" thickBot="1">
      <c r="C49" s="12" t="s">
        <v>32</v>
      </c>
      <c r="D49" s="13">
        <v>4186.99</v>
      </c>
      <c r="E49" s="16">
        <f>54364.18-254.16+27908.08-177.15</f>
        <v>81840.95000000001</v>
      </c>
      <c r="F49" s="16">
        <f>22582.52+43933.19</f>
        <v>66515.71</v>
      </c>
      <c r="G49" s="22">
        <f>+E49</f>
        <v>81840.95000000001</v>
      </c>
      <c r="H49" s="22">
        <f t="shared" si="0"/>
        <v>19512.23000000001</v>
      </c>
      <c r="I49" s="25"/>
      <c r="J49" s="2">
        <f>2770.88-11.47+1433.26-5.68</f>
        <v>4186.99</v>
      </c>
      <c r="K49" s="2">
        <f>6755.33-179.34+13298.46-362.22</f>
        <v>19512.229999999996</v>
      </c>
    </row>
    <row r="50" spans="3:10" ht="13.5" customHeight="1" thickBot="1">
      <c r="C50" s="12" t="s">
        <v>33</v>
      </c>
      <c r="D50" s="13">
        <v>1695.429999999993</v>
      </c>
      <c r="E50" s="16">
        <v>36342.58</v>
      </c>
      <c r="F50" s="16">
        <v>35649.37</v>
      </c>
      <c r="G50" s="22">
        <f>+E50</f>
        <v>36342.58</v>
      </c>
      <c r="H50" s="22">
        <f t="shared" si="0"/>
        <v>2388.639999999992</v>
      </c>
      <c r="I50" s="26" t="s">
        <v>34</v>
      </c>
      <c r="J50" s="2">
        <f>2396-7.36</f>
        <v>2388.64</v>
      </c>
    </row>
    <row r="51" spans="3:12" s="28" customFormat="1" ht="13.5" customHeight="1" thickBot="1">
      <c r="C51" s="12" t="s">
        <v>18</v>
      </c>
      <c r="D51" s="17">
        <f>SUM(D42:D50)</f>
        <v>62866.80000000012</v>
      </c>
      <c r="E51" s="17">
        <f>SUM(E42:E50)</f>
        <v>1272813.49</v>
      </c>
      <c r="F51" s="17">
        <f>SUM(F42:F50)</f>
        <v>1237799.51</v>
      </c>
      <c r="G51" s="17">
        <f>SUM(G42:G50)</f>
        <v>1202863.76</v>
      </c>
      <c r="H51" s="17">
        <f>SUM(H42:H50)</f>
        <v>97880.78000000012</v>
      </c>
      <c r="I51" s="27"/>
      <c r="L51" s="29"/>
    </row>
    <row r="52" spans="3:9" ht="13.5" customHeight="1" thickBot="1">
      <c r="C52" s="47" t="s">
        <v>35</v>
      </c>
      <c r="D52" s="47"/>
      <c r="E52" s="47"/>
      <c r="F52" s="47"/>
      <c r="G52" s="47"/>
      <c r="H52" s="47"/>
      <c r="I52" s="47"/>
    </row>
    <row r="53" spans="3:9" ht="39.75" customHeight="1" thickBot="1">
      <c r="C53" s="30" t="s">
        <v>36</v>
      </c>
      <c r="D53" s="48" t="s">
        <v>37</v>
      </c>
      <c r="E53" s="49"/>
      <c r="F53" s="49"/>
      <c r="G53" s="49"/>
      <c r="H53" s="50"/>
      <c r="I53" s="31" t="s">
        <v>38</v>
      </c>
    </row>
    <row r="54" spans="3:9" ht="42" customHeight="1" thickBot="1">
      <c r="C54" s="30" t="s">
        <v>39</v>
      </c>
      <c r="D54" s="48" t="s">
        <v>40</v>
      </c>
      <c r="E54" s="49"/>
      <c r="F54" s="49"/>
      <c r="G54" s="49"/>
      <c r="H54" s="50"/>
      <c r="I54" s="32" t="s">
        <v>41</v>
      </c>
    </row>
    <row r="55" spans="3:8" ht="14.25" customHeight="1">
      <c r="C55" s="33" t="s">
        <v>42</v>
      </c>
      <c r="D55" s="33"/>
      <c r="E55" s="33"/>
      <c r="F55" s="33"/>
      <c r="G55" s="33"/>
      <c r="H55" s="34">
        <f>+H39+H51</f>
        <v>276693.1199999999</v>
      </c>
    </row>
    <row r="56" spans="3:9" s="36" customFormat="1" ht="12.75">
      <c r="C56" s="35" t="s">
        <v>43</v>
      </c>
      <c r="D56" s="35"/>
      <c r="E56" s="35"/>
      <c r="F56" s="35"/>
      <c r="G56" s="35"/>
      <c r="H56" s="35"/>
      <c r="I56" s="35"/>
    </row>
    <row r="57" ht="12.75" customHeight="1">
      <c r="C57" s="37" t="s">
        <v>44</v>
      </c>
    </row>
    <row r="58" spans="3:8" ht="12.75">
      <c r="C58" s="2"/>
      <c r="D58" s="2"/>
      <c r="E58" s="2"/>
      <c r="F58" s="2"/>
      <c r="G58" s="2"/>
      <c r="H58" s="2"/>
    </row>
  </sheetData>
  <sheetProtection/>
  <mergeCells count="11">
    <mergeCell ref="I34:I38"/>
    <mergeCell ref="C40:I40"/>
    <mergeCell ref="I42:I43"/>
    <mergeCell ref="C52:I52"/>
    <mergeCell ref="D53:H53"/>
    <mergeCell ref="D54:H54"/>
    <mergeCell ref="C28:I28"/>
    <mergeCell ref="C29:I29"/>
    <mergeCell ref="C30:I30"/>
    <mergeCell ref="C31:I31"/>
    <mergeCell ref="C33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3">
      <selection activeCell="E32" sqref="E32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4.25390625" style="38" customWidth="1"/>
    <col min="10" max="16384" width="9.125" style="38" customWidth="1"/>
  </cols>
  <sheetData>
    <row r="13" spans="1:9" ht="15">
      <c r="A13" s="59" t="s">
        <v>45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46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47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9" t="s">
        <v>48</v>
      </c>
      <c r="B16" s="39" t="s">
        <v>49</v>
      </c>
      <c r="C16" s="39" t="s">
        <v>50</v>
      </c>
      <c r="D16" s="39" t="s">
        <v>51</v>
      </c>
      <c r="E16" s="39" t="s">
        <v>52</v>
      </c>
      <c r="F16" s="40" t="s">
        <v>53</v>
      </c>
      <c r="G16" s="40" t="s">
        <v>54</v>
      </c>
      <c r="H16" s="39" t="s">
        <v>55</v>
      </c>
      <c r="I16" s="39" t="s">
        <v>56</v>
      </c>
    </row>
    <row r="17" spans="1:9" ht="15">
      <c r="A17" s="41" t="s">
        <v>57</v>
      </c>
      <c r="B17" s="42">
        <v>52.04666000000002</v>
      </c>
      <c r="C17" s="42">
        <v>0</v>
      </c>
      <c r="D17" s="42">
        <v>130.50554</v>
      </c>
      <c r="E17" s="42">
        <v>129.36063</v>
      </c>
      <c r="F17" s="42">
        <f>10.91+17.19698</f>
        <v>28.10698</v>
      </c>
      <c r="G17" s="42">
        <v>170.94859</v>
      </c>
      <c r="H17" s="42">
        <v>8.66957</v>
      </c>
      <c r="I17" s="42">
        <f>B17+D17+F17-G17</f>
        <v>39.710590000000025</v>
      </c>
    </row>
    <row r="19" ht="15">
      <c r="A19" s="38" t="s">
        <v>58</v>
      </c>
    </row>
    <row r="20" ht="15">
      <c r="A20" s="43" t="s">
        <v>59</v>
      </c>
    </row>
    <row r="21" ht="15">
      <c r="A21" s="43" t="s">
        <v>60</v>
      </c>
    </row>
    <row r="22" ht="15">
      <c r="A22" s="43" t="s">
        <v>61</v>
      </c>
    </row>
    <row r="23" ht="15">
      <c r="A23" s="43" t="s">
        <v>62</v>
      </c>
    </row>
    <row r="24" ht="15">
      <c r="A24" s="43" t="s">
        <v>63</v>
      </c>
    </row>
    <row r="25" ht="15">
      <c r="A25" s="43" t="s">
        <v>64</v>
      </c>
    </row>
    <row r="26" ht="15">
      <c r="A26" s="43" t="s">
        <v>65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2017-04-23T19:25:57Z</dcterms:created>
  <dcterms:modified xsi:type="dcterms:W3CDTF">2017-04-24T18:46:44Z</dcterms:modified>
  <cp:category/>
  <cp:version/>
  <cp:contentType/>
  <cp:contentStatus/>
</cp:coreProperties>
</file>