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<sst xmlns="http://schemas.openxmlformats.org/spreadsheetml/2006/main" count="69" uniqueCount="62">
  <si>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</si>
  <si>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</si>
  <si>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</si>
  <si>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</si>
  <si>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</si>
  <si>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</si>
  <si>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</si>
  <si>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</si>
  <si>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</si>
  <si>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</si>
  <si>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</si>
  <si>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</si>
  <si>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</si>
  <si>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</si>
  <si>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</si>
  <si>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</si>
  <si>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</si>
  <si>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</si>
  <si>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</si>
  <si>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</si>
  <si>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</si>
  <si>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</si>
  <si>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</si>
  <si>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</si>
  <si>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</si>
  <si>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</si>
  <si>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</si>
  <si>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</si>
  <si>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</si>
  <si>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</si>
  <si>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</si>
  <si>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Повышающий коэффициент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</si>
  <si>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</si>
  <si>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</si>
  <si>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</si>
  <si>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</si>
  <si>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</si>
  <si>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</si>
  <si>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</si>
  <si>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</si>
  <si>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</si>
  <si>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</si>
  <si>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</si>
  <si>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</si>
  <si>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Заречная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</si>
  <si>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</si>
  <si>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</si>
  <si>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</si>
  <si>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</si>
  <si>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</si>
  <si>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</si>
  <si>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</si>
  <si>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</si>
  <si>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</si>
  <si>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</si>
  <si>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184,58</t>
    </r>
    <r>
      <rPr>
        <sz val="10"/>
        <rFont val="Arial Cyr"/>
        <family val="0"/>
      </rPr>
      <t xml:space="preserve"> тыс.рублей, в том числе:</t>
    </r>
  </si>
  <si>
    <t>обслуживание КУУТЭ - 72,31 т.р.</t>
  </si>
  <si>
    <t>ремонт фасада(межпанельные швы) - 69,75 т.р.</t>
  </si>
  <si>
    <t>очистка кровли от снега и наледи - 37.81 т.р.</t>
  </si>
  <si>
    <t>аварийное обслуживание - 1,31 т.р.</t>
  </si>
  <si>
    <t>окрашивание стен, установка маячков - 2,87 т.р.</t>
  </si>
  <si>
    <t>прочее - 0,53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</si>
</sst>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zoomScalePageLayoutView="0" workbookViewId="0" topLeftCell="C35">
      <selection activeCell="G29" sqref="G2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875" style="33" customWidth="1"/>
    <col min="4" max="4" width="12.625" style="33" customWidth="1"/>
    <col min="5" max="5" width="11.875" style="33" customWidth="1"/>
    <col min="6" max="6" width="13.25390625" style="33" customWidth="1"/>
    <col min="7" max="7" width="11.875" style="33" customWidth="1"/>
    <col min="8" max="8" width="12.875" style="33" customWidth="1"/>
    <col min="9" max="9" width="23.375" style="33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50" t="s">
        <v>1</v>
      </c>
      <c r="D19" s="50"/>
      <c r="E19" s="50"/>
      <c r="F19" s="50"/>
      <c r="G19" s="50"/>
      <c r="H19" s="50"/>
      <c r="I19" s="50"/>
    </row>
    <row r="20" spans="3:9" ht="12.75">
      <c r="C20" s="51" t="s">
        <v>2</v>
      </c>
      <c r="D20" s="51"/>
      <c r="E20" s="51"/>
      <c r="F20" s="51"/>
      <c r="G20" s="51"/>
      <c r="H20" s="51"/>
      <c r="I20" s="51"/>
    </row>
    <row r="21" spans="3:9" ht="12.75">
      <c r="C21" s="51" t="s">
        <v>3</v>
      </c>
      <c r="D21" s="51"/>
      <c r="E21" s="51"/>
      <c r="F21" s="51"/>
      <c r="G21" s="51"/>
      <c r="H21" s="51"/>
      <c r="I21" s="51"/>
    </row>
    <row r="22" spans="3:9" ht="6" customHeight="1" thickBot="1">
      <c r="C22" s="52"/>
      <c r="D22" s="52"/>
      <c r="E22" s="52"/>
      <c r="F22" s="52"/>
      <c r="G22" s="52"/>
      <c r="H22" s="52"/>
      <c r="I22" s="52"/>
    </row>
    <row r="23" spans="3:9" ht="50.25" customHeight="1" thickBot="1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>
      <c r="C24" s="53" t="s">
        <v>11</v>
      </c>
      <c r="D24" s="43"/>
      <c r="E24" s="43"/>
      <c r="F24" s="43"/>
      <c r="G24" s="43"/>
      <c r="H24" s="43"/>
      <c r="I24" s="54"/>
    </row>
    <row r="25" spans="3:11" ht="13.5" customHeight="1" thickBot="1">
      <c r="C25" s="12" t="s">
        <v>12</v>
      </c>
      <c r="D25" s="13">
        <v>216386.1000000001</v>
      </c>
      <c r="E25" s="14">
        <v>1729729.43</v>
      </c>
      <c r="F25" s="14">
        <f>1680327.41+34875.76</f>
        <v>1715203.17</v>
      </c>
      <c r="G25" s="14">
        <v>1724783.72</v>
      </c>
      <c r="H25" s="14">
        <f>+D25+E25-F25</f>
        <v>230912.3600000001</v>
      </c>
      <c r="I25" s="55" t="s">
        <v>13</v>
      </c>
      <c r="K25" s="15">
        <f>194396.58-574.23+37090.01</f>
        <v>230912.36</v>
      </c>
    </row>
    <row r="26" spans="3:11" ht="13.5" customHeight="1" thickBot="1">
      <c r="C26" s="12" t="s">
        <v>14</v>
      </c>
      <c r="D26" s="13">
        <v>81877.40999999986</v>
      </c>
      <c r="E26" s="16">
        <f>497203.47-51304.74</f>
        <v>445898.73</v>
      </c>
      <c r="F26" s="16">
        <f>12106.34+424628.27</f>
        <v>436734.61000000004</v>
      </c>
      <c r="G26" s="14">
        <v>536559.26</v>
      </c>
      <c r="H26" s="14">
        <f>+D26+E26-F26</f>
        <v>91041.52999999985</v>
      </c>
      <c r="I26" s="56"/>
      <c r="K26" s="2">
        <f>19720.79+84103.59-12782.85</f>
        <v>91041.53</v>
      </c>
    </row>
    <row r="27" spans="3:11" ht="13.5" customHeight="1" thickBot="1">
      <c r="C27" s="12" t="s">
        <v>15</v>
      </c>
      <c r="D27" s="13">
        <v>39066.45000000001</v>
      </c>
      <c r="E27" s="16">
        <f>360055.74-18916.37</f>
        <v>341139.37</v>
      </c>
      <c r="F27" s="16">
        <f>2.76+330994.98+2848.96</f>
        <v>333846.7</v>
      </c>
      <c r="G27" s="14">
        <v>340905.93</v>
      </c>
      <c r="H27" s="14">
        <f>+D27+E27-F27</f>
        <v>46359.119999999995</v>
      </c>
      <c r="I27" s="56"/>
      <c r="K27" s="2">
        <f>1.86+45236.16-4129.93+5251.03</f>
        <v>46359.12</v>
      </c>
    </row>
    <row r="28" spans="3:11" ht="13.5" customHeight="1" thickBot="1">
      <c r="C28" s="12" t="s">
        <v>16</v>
      </c>
      <c r="D28" s="13">
        <v>24088.91000000006</v>
      </c>
      <c r="E28" s="16">
        <f>126351.98-5666.04+67079.82-7068.08</f>
        <v>180697.68000000002</v>
      </c>
      <c r="F28" s="16">
        <f>1001.18+117443.66+1415.02+57265.67</f>
        <v>177125.53</v>
      </c>
      <c r="G28" s="14">
        <v>191250.82</v>
      </c>
      <c r="H28" s="14">
        <f>+D28+E28-F28</f>
        <v>27661.060000000085</v>
      </c>
      <c r="I28" s="56"/>
      <c r="K28" s="2">
        <f>1529.23+16063.08-1440.79+1968.45+11303.31-1762.22</f>
        <v>27661.059999999998</v>
      </c>
    </row>
    <row r="29" spans="3:11" ht="13.5" customHeight="1" thickBot="1">
      <c r="C29" s="12" t="s">
        <v>17</v>
      </c>
      <c r="D29" s="13">
        <v>1094.770000000004</v>
      </c>
      <c r="E29" s="16">
        <f>8735.63+34767.37</f>
        <v>43503</v>
      </c>
      <c r="F29" s="16">
        <f>33589.23+6803.4+12+0.45+477.68</f>
        <v>40882.76</v>
      </c>
      <c r="G29" s="14">
        <f>55440.91+17077.76</f>
        <v>72518.67</v>
      </c>
      <c r="H29" s="14">
        <f>+D29+E29-F29</f>
        <v>3715.010000000002</v>
      </c>
      <c r="I29" s="57"/>
      <c r="K29" s="2">
        <f>426.86+0.31+8.1+2989.96+556.09-266.31</f>
        <v>3715.01</v>
      </c>
    </row>
    <row r="30" spans="3:9" ht="13.5" customHeight="1" thickBot="1">
      <c r="C30" s="12" t="s">
        <v>18</v>
      </c>
      <c r="D30" s="17">
        <f>SUM(D25:D29)</f>
        <v>362513.64</v>
      </c>
      <c r="E30" s="17">
        <f>SUM(E25:E29)</f>
        <v>2740968.2100000004</v>
      </c>
      <c r="F30" s="17">
        <f>SUM(F25:F29)</f>
        <v>2703792.7699999996</v>
      </c>
      <c r="G30" s="17">
        <f>SUM(G25:G29)</f>
        <v>2866018.4</v>
      </c>
      <c r="H30" s="17">
        <f>SUM(H25:H29)</f>
        <v>399689.0800000001</v>
      </c>
      <c r="I30" s="18"/>
    </row>
    <row r="31" spans="3:9" ht="13.5" customHeight="1" thickBot="1">
      <c r="C31" s="43" t="s">
        <v>19</v>
      </c>
      <c r="D31" s="43"/>
      <c r="E31" s="43"/>
      <c r="F31" s="43"/>
      <c r="G31" s="43"/>
      <c r="H31" s="43"/>
      <c r="I31" s="43"/>
    </row>
    <row r="32" spans="3:9" ht="54" customHeight="1" thickBot="1">
      <c r="C32" s="1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20" t="s">
        <v>20</v>
      </c>
    </row>
    <row r="33" spans="3:11" ht="23.25" customHeight="1" thickBot="1">
      <c r="C33" s="9" t="s">
        <v>21</v>
      </c>
      <c r="D33" s="21">
        <v>98084.86999999976</v>
      </c>
      <c r="E33" s="22">
        <f>960668.36+27716.81+6707.62</f>
        <v>995092.79</v>
      </c>
      <c r="F33" s="22">
        <f>6004.05+24770.97+958912.6</f>
        <v>989687.62</v>
      </c>
      <c r="G33" s="22">
        <f>+E33</f>
        <v>995092.79</v>
      </c>
      <c r="H33" s="22">
        <f>+D33+E33-F33</f>
        <v>103490.03999999969</v>
      </c>
      <c r="I33" s="44" t="s">
        <v>22</v>
      </c>
      <c r="J33" s="23">
        <f>43.77-0.02+97859.52+181.7-0.1-D33</f>
        <v>2.3283064365386963E-10</v>
      </c>
      <c r="K33" s="23">
        <f>747.32+3127.44+99615.28-H33</f>
        <v>3.055902197957039E-10</v>
      </c>
    </row>
    <row r="34" spans="3:10" ht="14.25" customHeight="1" thickBot="1">
      <c r="C34" s="12" t="s">
        <v>23</v>
      </c>
      <c r="D34" s="13">
        <v>25900.5</v>
      </c>
      <c r="E34" s="14">
        <v>257021.84</v>
      </c>
      <c r="F34" s="14">
        <v>256221.73</v>
      </c>
      <c r="G34" s="22">
        <v>184583.11</v>
      </c>
      <c r="H34" s="22">
        <f aca="true" t="shared" si="0" ref="H34:H40">+D34+E34-F34</f>
        <v>26700.609999999957</v>
      </c>
      <c r="I34" s="45"/>
      <c r="J34" s="23"/>
    </row>
    <row r="35" spans="3:9" ht="13.5" customHeight="1" thickBot="1">
      <c r="C35" s="19" t="s">
        <v>24</v>
      </c>
      <c r="D35" s="24">
        <v>1456.8999999998905</v>
      </c>
      <c r="E35" s="14"/>
      <c r="F35" s="14">
        <v>361.25</v>
      </c>
      <c r="G35" s="22"/>
      <c r="H35" s="22">
        <f t="shared" si="0"/>
        <v>1095.6499999998905</v>
      </c>
      <c r="I35" s="25"/>
    </row>
    <row r="36" spans="3:9" ht="12.75" customHeight="1" hidden="1" thickBot="1">
      <c r="C36" s="12" t="s">
        <v>25</v>
      </c>
      <c r="D36" s="13">
        <v>0</v>
      </c>
      <c r="E36" s="14"/>
      <c r="F36" s="14"/>
      <c r="G36" s="22"/>
      <c r="H36" s="22">
        <f t="shared" si="0"/>
        <v>0</v>
      </c>
      <c r="I36" s="26" t="s">
        <v>26</v>
      </c>
    </row>
    <row r="37" spans="3:11" ht="27.75" customHeight="1" thickBot="1">
      <c r="C37" s="12" t="s">
        <v>27</v>
      </c>
      <c r="D37" s="13">
        <v>28179.969999999943</v>
      </c>
      <c r="E37" s="14">
        <f>65533.38+214125.9</f>
        <v>279659.27999999997</v>
      </c>
      <c r="F37" s="14">
        <f>84254.83+1830.83+192699.49</f>
        <v>278785.15</v>
      </c>
      <c r="G37" s="22">
        <v>492659.83</v>
      </c>
      <c r="H37" s="22">
        <f t="shared" si="0"/>
        <v>29054.09999999986</v>
      </c>
      <c r="I37" s="27" t="s">
        <v>28</v>
      </c>
      <c r="J37" s="2">
        <f>23670.86+4509.11</f>
        <v>28179.97</v>
      </c>
      <c r="K37" s="15">
        <f>4949.41+2678.28+21426.41</f>
        <v>29054.1</v>
      </c>
    </row>
    <row r="38" spans="3:9" ht="24.75" customHeight="1" thickBot="1">
      <c r="C38" s="12" t="s">
        <v>29</v>
      </c>
      <c r="D38" s="13">
        <v>5888.860000000001</v>
      </c>
      <c r="E38" s="16">
        <v>58658.24</v>
      </c>
      <c r="F38" s="16">
        <v>58451.31</v>
      </c>
      <c r="G38" s="22">
        <f>+E38</f>
        <v>58658.24</v>
      </c>
      <c r="H38" s="22">
        <f t="shared" si="0"/>
        <v>6095.790000000001</v>
      </c>
      <c r="I38" s="27" t="s">
        <v>30</v>
      </c>
    </row>
    <row r="39" spans="3:11" ht="13.5" customHeight="1" thickBot="1">
      <c r="C39" s="19" t="s">
        <v>31</v>
      </c>
      <c r="D39" s="13">
        <v>247.06000000000017</v>
      </c>
      <c r="E39" s="16">
        <f>11170.04-163.38+1690.74</f>
        <v>12697.400000000001</v>
      </c>
      <c r="F39" s="16">
        <f>1531.27+8817.79</f>
        <v>10349.060000000001</v>
      </c>
      <c r="G39" s="22">
        <f>+E39</f>
        <v>12697.400000000001</v>
      </c>
      <c r="H39" s="22">
        <f t="shared" si="0"/>
        <v>2595.3999999999996</v>
      </c>
      <c r="I39" s="27"/>
      <c r="J39" s="2">
        <v>247.06</v>
      </c>
      <c r="K39" s="15">
        <f>159.47+2599.31-163.38</f>
        <v>2595.3999999999996</v>
      </c>
    </row>
    <row r="40" spans="3:9" ht="13.5" customHeight="1" thickBot="1">
      <c r="C40" s="19" t="s">
        <v>32</v>
      </c>
      <c r="D40" s="13">
        <v>16400.889999999985</v>
      </c>
      <c r="E40" s="16">
        <v>131356.59</v>
      </c>
      <c r="F40" s="16">
        <v>129753.78</v>
      </c>
      <c r="G40" s="22">
        <f>+E40</f>
        <v>131356.59</v>
      </c>
      <c r="H40" s="22">
        <f t="shared" si="0"/>
        <v>18003.699999999983</v>
      </c>
      <c r="I40" s="26"/>
    </row>
    <row r="41" spans="3:9" ht="13.5" customHeight="1" hidden="1" thickBot="1">
      <c r="C41" s="12" t="s">
        <v>33</v>
      </c>
      <c r="D41" s="13">
        <v>0</v>
      </c>
      <c r="E41" s="16"/>
      <c r="F41" s="16"/>
      <c r="G41" s="22">
        <f>+E41</f>
        <v>0</v>
      </c>
      <c r="H41" s="22">
        <f>+D41+E41-F41</f>
        <v>0</v>
      </c>
      <c r="I41" s="27" t="s">
        <v>34</v>
      </c>
    </row>
    <row r="42" spans="3:9" s="28" customFormat="1" ht="13.5" customHeight="1" thickBot="1">
      <c r="C42" s="12" t="s">
        <v>18</v>
      </c>
      <c r="D42" s="17">
        <f>SUM(D33:D41)</f>
        <v>176159.04999999955</v>
      </c>
      <c r="E42" s="17">
        <f>SUM(E33:E41)</f>
        <v>1734486.1400000001</v>
      </c>
      <c r="F42" s="17">
        <f>SUM(F33:F41)</f>
        <v>1723609.9000000001</v>
      </c>
      <c r="G42" s="17">
        <f>SUM(G33:G41)</f>
        <v>1875047.96</v>
      </c>
      <c r="H42" s="17">
        <f>SUM(H33:H41)</f>
        <v>187035.28999999937</v>
      </c>
      <c r="I42" s="25"/>
    </row>
    <row r="43" spans="3:9" ht="13.5" customHeight="1" thickBot="1">
      <c r="C43" s="46" t="s">
        <v>35</v>
      </c>
      <c r="D43" s="46"/>
      <c r="E43" s="46"/>
      <c r="F43" s="46"/>
      <c r="G43" s="46"/>
      <c r="H43" s="46"/>
      <c r="I43" s="46"/>
    </row>
    <row r="44" spans="3:9" ht="25.5" customHeight="1" thickBot="1">
      <c r="C44" s="29" t="s">
        <v>36</v>
      </c>
      <c r="D44" s="47" t="s">
        <v>37</v>
      </c>
      <c r="E44" s="48"/>
      <c r="F44" s="48"/>
      <c r="G44" s="48"/>
      <c r="H44" s="49"/>
      <c r="I44" s="30" t="s">
        <v>38</v>
      </c>
    </row>
    <row r="45" spans="3:8" ht="19.5" customHeight="1">
      <c r="C45" s="31" t="s">
        <v>39</v>
      </c>
      <c r="D45" s="31"/>
      <c r="E45" s="31"/>
      <c r="F45" s="31"/>
      <c r="G45" s="31"/>
      <c r="H45" s="32">
        <f>+H30+H42</f>
        <v>586724.3699999994</v>
      </c>
    </row>
    <row r="46" spans="3:4" ht="15" hidden="1">
      <c r="C46" s="34" t="s">
        <v>40</v>
      </c>
      <c r="D46" s="34"/>
    </row>
    <row r="47" ht="12.75" customHeight="1">
      <c r="C47" s="35" t="s">
        <v>41</v>
      </c>
    </row>
    <row r="48" spans="3:8" ht="12.75">
      <c r="C48" s="2"/>
      <c r="D48" s="2"/>
      <c r="E48" s="2"/>
      <c r="F48" s="2"/>
      <c r="G48" s="2"/>
      <c r="H48" s="2"/>
    </row>
    <row r="49" spans="3:6" ht="15" customHeight="1">
      <c r="C49" s="34"/>
      <c r="D49" s="36"/>
      <c r="E49" s="36"/>
      <c r="F49" s="36"/>
    </row>
  </sheetData>
  <sheetProtection/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16">
      <selection activeCell="F29" sqref="F29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25390625" style="37" customWidth="1"/>
    <col min="10" max="16384" width="9.125" style="37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-62.19602</v>
      </c>
      <c r="C17" s="41"/>
      <c r="D17" s="41">
        <v>257.02184</v>
      </c>
      <c r="E17" s="41">
        <v>256.22173</v>
      </c>
      <c r="F17" s="41">
        <v>2.16</v>
      </c>
      <c r="G17" s="41">
        <v>184.58311</v>
      </c>
      <c r="H17" s="41">
        <v>26.70061</v>
      </c>
      <c r="I17" s="41">
        <f>B17+D17+F17-G17</f>
        <v>12.402709999999985</v>
      </c>
    </row>
    <row r="19" ht="15">
      <c r="A19" s="42" t="s">
        <v>55</v>
      </c>
    </row>
    <row r="20" ht="15">
      <c r="A20" s="37" t="s">
        <v>56</v>
      </c>
    </row>
    <row r="21" ht="15">
      <c r="A21" s="37" t="s">
        <v>57</v>
      </c>
    </row>
    <row r="22" ht="15">
      <c r="A22" s="37" t="s">
        <v>58</v>
      </c>
    </row>
    <row r="23" ht="15">
      <c r="A23" s="37" t="s">
        <v>59</v>
      </c>
    </row>
    <row r="24" ht="15">
      <c r="A24" s="37" t="s">
        <v>60</v>
      </c>
    </row>
    <row r="25" ht="15">
      <c r="A25" s="37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2017-04-23T19:30:39Z</dcterms:created>
  <dcterms:modified xsi:type="dcterms:W3CDTF">2017-04-24T18:47:18Z</dcterms:modified>
  <cp:category/>
  <cp:version/>
  <cp:contentType/>
  <cp:contentStatus/>
</cp:coreProperties>
</file>