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<sst xmlns="http://schemas.openxmlformats.org/spreadsheetml/2006/main" count="67" uniqueCount="60">
  <si>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</si>
  <si>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</si>
  <si>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</si>
  <si>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по ул. Заречная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</si>
  <si>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</si>
  <si>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</si>
  <si>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</si>
  <si>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</si>
  <si>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</si>
  <si>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</si>
  <si>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</si>
  <si>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</si>
  <si>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</si>
  <si>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</si>
  <si>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</si>
  <si>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</si>
  <si>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</si>
  <si>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</si>
  <si>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</si>
  <si>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</si>
  <si>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</si>
  <si>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</si>
  <si>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</si>
  <si>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</si>
  <si>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</si>
  <si>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</si>
  <si>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</si>
  <si>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</si>
  <si>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</si>
  <si>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</si>
  <si>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</si>
  <si>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</si>
  <si>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</si>
  <si>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</si>
  <si>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</si>
  <si>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</si>
  <si>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</si>
  <si>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2160,00 руб., от  ООО " Перспектива" 5600.00руб</t>
  </si>
  <si>
    <t>ЦИТ "Домашние сети",              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</si>
  <si>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</si>
  <si>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</si>
  <si>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</si>
  <si>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</si>
  <si>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</si>
  <si>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 по ул. Заречная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</si>
  <si>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</si>
  <si>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</si>
  <si>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</si>
  <si>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</si>
  <si>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</si>
  <si>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</si>
  <si>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</si>
  <si>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</si>
  <si>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</si>
  <si>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</si>
  <si>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19</t>
    </r>
    <r>
      <rPr>
        <b/>
        <sz val="11"/>
        <color indexed="8"/>
        <rFont val="Calibri"/>
        <family val="2"/>
      </rPr>
      <t>,65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</si>
  <si>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установка адресных табличек - 9.93 т.р.</t>
  </si>
  <si>
    <t>ремонт кровли - 0.1т.р.</t>
  </si>
  <si>
    <t>аварийное обслуживание - 7.41 т.р.</t>
  </si>
  <si>
    <t>прочее -2.21т.р.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</si>
</sst>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8"/>
  <sheetViews>
    <sheetView zoomScalePageLayoutView="0" workbookViewId="0" topLeftCell="C27">
      <selection activeCell="C50" sqref="C5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375" style="33" customWidth="1"/>
    <col min="4" max="4" width="13.00390625" style="33" customWidth="1"/>
    <col min="5" max="5" width="11.875" style="33" customWidth="1"/>
    <col min="6" max="6" width="13.25390625" style="33" customWidth="1"/>
    <col min="7" max="7" width="11.875" style="33" customWidth="1"/>
    <col min="8" max="8" width="14.375" style="33" customWidth="1"/>
    <col min="9" max="9" width="25.00390625" style="33" customWidth="1"/>
    <col min="10" max="10" width="0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4.25">
      <c r="C18" s="49" t="s">
        <v>1</v>
      </c>
      <c r="D18" s="49"/>
      <c r="E18" s="49"/>
      <c r="F18" s="49"/>
      <c r="G18" s="49"/>
      <c r="H18" s="49"/>
      <c r="I18" s="49"/>
    </row>
    <row r="19" spans="3:9" ht="12.75">
      <c r="C19" s="50" t="s">
        <v>2</v>
      </c>
      <c r="D19" s="50"/>
      <c r="E19" s="50"/>
      <c r="F19" s="50"/>
      <c r="G19" s="50"/>
      <c r="H19" s="50"/>
      <c r="I19" s="50"/>
    </row>
    <row r="20" spans="3:9" ht="12.75">
      <c r="C20" s="50" t="s">
        <v>3</v>
      </c>
      <c r="D20" s="50"/>
      <c r="E20" s="50"/>
      <c r="F20" s="50"/>
      <c r="G20" s="50"/>
      <c r="H20" s="50"/>
      <c r="I20" s="50"/>
    </row>
    <row r="21" spans="3:9" ht="6" customHeight="1" thickBot="1">
      <c r="C21" s="51"/>
      <c r="D21" s="51"/>
      <c r="E21" s="51"/>
      <c r="F21" s="51"/>
      <c r="G21" s="51"/>
      <c r="H21" s="51"/>
      <c r="I21" s="51"/>
    </row>
    <row r="22" spans="3:9" ht="50.25" customHeight="1" thickBot="1">
      <c r="C22" s="9" t="s">
        <v>4</v>
      </c>
      <c r="D22" s="10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0" t="s">
        <v>10</v>
      </c>
    </row>
    <row r="23" spans="3:9" ht="13.5" customHeight="1" thickBot="1">
      <c r="C23" s="52" t="s">
        <v>11</v>
      </c>
      <c r="D23" s="42"/>
      <c r="E23" s="42"/>
      <c r="F23" s="42"/>
      <c r="G23" s="42"/>
      <c r="H23" s="42"/>
      <c r="I23" s="53"/>
    </row>
    <row r="24" spans="3:11" ht="13.5" customHeight="1" thickBot="1">
      <c r="C24" s="12" t="s">
        <v>12</v>
      </c>
      <c r="D24" s="13">
        <v>336245.28000000014</v>
      </c>
      <c r="E24" s="14">
        <v>1239391.35</v>
      </c>
      <c r="F24" s="14">
        <f>1175944.99+80648.49</f>
        <v>1256593.48</v>
      </c>
      <c r="G24" s="14">
        <v>1232680.68</v>
      </c>
      <c r="H24" s="14">
        <f>+D24+E24-F24</f>
        <v>319043.1500000004</v>
      </c>
      <c r="I24" s="54" t="s">
        <v>13</v>
      </c>
      <c r="K24" s="15">
        <f>227016.43-18866.46+110893.18</f>
        <v>319043.15</v>
      </c>
    </row>
    <row r="25" spans="3:11" ht="13.5" customHeight="1" thickBot="1">
      <c r="C25" s="12" t="s">
        <v>14</v>
      </c>
      <c r="D25" s="13">
        <v>130716.84999999998</v>
      </c>
      <c r="E25" s="16">
        <f>513970.62-36254.53</f>
        <v>477716.08999999997</v>
      </c>
      <c r="F25" s="16">
        <f>50044.06+395764.84</f>
        <v>445808.9</v>
      </c>
      <c r="G25" s="14">
        <v>443931.84</v>
      </c>
      <c r="H25" s="14">
        <f>+D25+E25-F25</f>
        <v>162624.03999999992</v>
      </c>
      <c r="I25" s="55"/>
      <c r="K25" s="15">
        <f>70310.95+117751.96-25438.87</f>
        <v>162624.04</v>
      </c>
    </row>
    <row r="26" spans="3:11" ht="13.5" customHeight="1" thickBot="1">
      <c r="C26" s="12" t="s">
        <v>15</v>
      </c>
      <c r="D26" s="13">
        <v>93534.98000000001</v>
      </c>
      <c r="E26" s="16">
        <f>341348.52-39305.07</f>
        <v>302043.45</v>
      </c>
      <c r="F26" s="16">
        <f>20260.47+268761.03+58.11</f>
        <v>289079.61</v>
      </c>
      <c r="G26" s="14">
        <v>309313.77</v>
      </c>
      <c r="H26" s="14">
        <f>+D26+E26-F26</f>
        <v>106498.82000000007</v>
      </c>
      <c r="I26" s="55"/>
      <c r="K26" s="15">
        <f>3006.89+30152.8+76540.96-3201.83</f>
        <v>106498.82</v>
      </c>
    </row>
    <row r="27" spans="3:11" ht="13.5" customHeight="1" thickBot="1">
      <c r="C27" s="12" t="s">
        <v>16</v>
      </c>
      <c r="D27" s="13">
        <v>49189.06</v>
      </c>
      <c r="E27" s="16">
        <f>70863.88-3579.42+119786.01-12976.99</f>
        <v>174093.48</v>
      </c>
      <c r="F27" s="16">
        <f>56309.94+5607.06+95631.46+7191.12</f>
        <v>164739.58000000002</v>
      </c>
      <c r="G27" s="14">
        <v>168178.22</v>
      </c>
      <c r="H27" s="14">
        <f>+D27+E27-F27</f>
        <v>58542.95999999999</v>
      </c>
      <c r="I27" s="55"/>
      <c r="K27" s="2">
        <f>16638.06-2958.81+7527.98+28322.28-1486.84+10500.29</f>
        <v>58542.96000000001</v>
      </c>
    </row>
    <row r="28" spans="3:11" ht="13.5" customHeight="1" thickBot="1">
      <c r="C28" s="12" t="s">
        <v>17</v>
      </c>
      <c r="D28" s="13">
        <v>2886.670000000002</v>
      </c>
      <c r="E28" s="16">
        <f>4833.43+2.4+7243.14-2.4</f>
        <v>12076.570000000002</v>
      </c>
      <c r="F28" s="16">
        <f>3614.64+7007.1+106.56+0.85+833.54</f>
        <v>11562.689999999999</v>
      </c>
      <c r="G28" s="14">
        <f>10574+14771.41</f>
        <v>25345.41</v>
      </c>
      <c r="H28" s="14">
        <f>+D28+E28-F28</f>
        <v>3400.5500000000047</v>
      </c>
      <c r="I28" s="56"/>
      <c r="K28" s="2">
        <f>583.17+1.59+198.05+1977.71-189.96+1011.74-181.75</f>
        <v>3400.55</v>
      </c>
    </row>
    <row r="29" spans="3:9" ht="13.5" customHeight="1" thickBot="1">
      <c r="C29" s="12" t="s">
        <v>18</v>
      </c>
      <c r="D29" s="17">
        <f>SUM(D24:D28)</f>
        <v>612572.8400000002</v>
      </c>
      <c r="E29" s="17">
        <f>SUM(E24:E28)</f>
        <v>2205320.94</v>
      </c>
      <c r="F29" s="17">
        <f>SUM(F24:F28)</f>
        <v>2167784.26</v>
      </c>
      <c r="G29" s="17">
        <f>SUM(G24:G28)</f>
        <v>2179449.9200000004</v>
      </c>
      <c r="H29" s="17">
        <f>SUM(H24:H28)</f>
        <v>650109.5200000004</v>
      </c>
      <c r="I29" s="18"/>
    </row>
    <row r="30" spans="3:9" ht="13.5" customHeight="1" thickBot="1">
      <c r="C30" s="42" t="s">
        <v>19</v>
      </c>
      <c r="D30" s="42"/>
      <c r="E30" s="42"/>
      <c r="F30" s="42"/>
      <c r="G30" s="42"/>
      <c r="H30" s="42"/>
      <c r="I30" s="42"/>
    </row>
    <row r="31" spans="3:9" ht="51" customHeight="1" thickBot="1">
      <c r="C31" s="19" t="s">
        <v>4</v>
      </c>
      <c r="D31" s="10" t="s">
        <v>5</v>
      </c>
      <c r="E31" s="11" t="s">
        <v>6</v>
      </c>
      <c r="F31" s="11" t="s">
        <v>7</v>
      </c>
      <c r="G31" s="11" t="s">
        <v>8</v>
      </c>
      <c r="H31" s="11" t="s">
        <v>9</v>
      </c>
      <c r="I31" s="20" t="s">
        <v>20</v>
      </c>
    </row>
    <row r="32" spans="3:11" ht="20.25" customHeight="1" thickBot="1">
      <c r="C32" s="9" t="s">
        <v>21</v>
      </c>
      <c r="D32" s="21">
        <v>168092.09000000008</v>
      </c>
      <c r="E32" s="22">
        <v>701921.12</v>
      </c>
      <c r="F32" s="22">
        <f>695053.61+21.31+44.07</f>
        <v>695118.99</v>
      </c>
      <c r="G32" s="22">
        <f>+E32</f>
        <v>701921.12</v>
      </c>
      <c r="H32" s="22">
        <f>+D32+E32-F32</f>
        <v>174894.2200000001</v>
      </c>
      <c r="I32" s="43" t="s">
        <v>22</v>
      </c>
      <c r="J32" s="23">
        <f>34.23-7.01+70.79-14.49+188874.59-20866.02-D32</f>
        <v>0</v>
      </c>
      <c r="K32" s="23">
        <f>12.92-7.01+26.72-14.49+181325.57-6449.49-H32</f>
        <v>0</v>
      </c>
    </row>
    <row r="33" spans="3:10" ht="21.75" customHeight="1" thickBot="1">
      <c r="C33" s="12" t="s">
        <v>23</v>
      </c>
      <c r="D33" s="13">
        <v>34881.340000000026</v>
      </c>
      <c r="E33" s="14">
        <v>149713.9</v>
      </c>
      <c r="F33" s="14">
        <v>149661.45</v>
      </c>
      <c r="G33" s="22">
        <v>19649.91</v>
      </c>
      <c r="H33" s="22">
        <f aca="true" t="shared" si="0" ref="H33:H40">+D33+E33-F33</f>
        <v>34933.79000000001</v>
      </c>
      <c r="I33" s="44"/>
      <c r="J33" s="23">
        <f>40309.36-5375.57</f>
        <v>34933.79</v>
      </c>
    </row>
    <row r="34" spans="3:9" ht="13.5" customHeight="1" thickBot="1">
      <c r="C34" s="19" t="s">
        <v>24</v>
      </c>
      <c r="D34" s="24">
        <v>14278.44</v>
      </c>
      <c r="E34" s="14"/>
      <c r="F34" s="14">
        <v>3509.96</v>
      </c>
      <c r="G34" s="22"/>
      <c r="H34" s="22">
        <f t="shared" si="0"/>
        <v>10768.48</v>
      </c>
      <c r="I34" s="25"/>
    </row>
    <row r="35" spans="3:9" ht="12.75" customHeight="1" hidden="1" thickBot="1">
      <c r="C35" s="12" t="s">
        <v>25</v>
      </c>
      <c r="D35" s="13">
        <v>0</v>
      </c>
      <c r="E35" s="14"/>
      <c r="F35" s="14"/>
      <c r="G35" s="22"/>
      <c r="H35" s="22">
        <f t="shared" si="0"/>
        <v>0</v>
      </c>
      <c r="I35" s="26" t="s">
        <v>26</v>
      </c>
    </row>
    <row r="36" spans="3:11" ht="25.5" customHeight="1" thickBot="1">
      <c r="C36" s="12" t="s">
        <v>27</v>
      </c>
      <c r="D36" s="13">
        <v>37390.25</v>
      </c>
      <c r="E36" s="14">
        <f>38173.17+124726.81</f>
        <v>162899.97999999998</v>
      </c>
      <c r="F36" s="14">
        <f>49313.08+6325.83+107519.98</f>
        <v>163158.89</v>
      </c>
      <c r="G36" s="22">
        <v>233439.29</v>
      </c>
      <c r="H36" s="22">
        <f t="shared" si="0"/>
        <v>37131.33999999997</v>
      </c>
      <c r="I36" s="27" t="s">
        <v>28</v>
      </c>
      <c r="J36" s="2">
        <f>26322.86-5843.45+16910.84</f>
        <v>37390.25</v>
      </c>
      <c r="K36" s="2">
        <f>9339.5+10585.01+21424.81-4217.98</f>
        <v>37131.34000000001</v>
      </c>
    </row>
    <row r="37" spans="3:10" ht="25.5" customHeight="1" thickBot="1">
      <c r="C37" s="12" t="s">
        <v>29</v>
      </c>
      <c r="D37" s="13">
        <v>6794.91</v>
      </c>
      <c r="E37" s="16">
        <v>28071.28</v>
      </c>
      <c r="F37" s="16">
        <v>28124.97</v>
      </c>
      <c r="G37" s="22">
        <f>+E37</f>
        <v>28071.28</v>
      </c>
      <c r="H37" s="22">
        <f t="shared" si="0"/>
        <v>6741.220000000001</v>
      </c>
      <c r="I37" s="27" t="s">
        <v>30</v>
      </c>
      <c r="J37" s="2">
        <f>7259.04-517.82</f>
        <v>6741.22</v>
      </c>
    </row>
    <row r="38" spans="3:10" ht="13.5" customHeight="1" thickBot="1">
      <c r="C38" s="19" t="s">
        <v>31</v>
      </c>
      <c r="D38" s="13">
        <v>27358.21000000002</v>
      </c>
      <c r="E38" s="16">
        <f>104452.58-1084.96</f>
        <v>103367.62</v>
      </c>
      <c r="F38" s="16">
        <v>101467.85</v>
      </c>
      <c r="G38" s="22">
        <f>+E38</f>
        <v>103367.62</v>
      </c>
      <c r="H38" s="22">
        <f t="shared" si="0"/>
        <v>29257.98000000001</v>
      </c>
      <c r="I38" s="26"/>
      <c r="J38" s="2">
        <f>30502-1244.02</f>
        <v>29257.98</v>
      </c>
    </row>
    <row r="39" spans="3:11" ht="13.5" customHeight="1" thickBot="1">
      <c r="C39" s="19" t="s">
        <v>32</v>
      </c>
      <c r="D39" s="13">
        <v>6959.58</v>
      </c>
      <c r="E39" s="16">
        <f>94300.3-3952.96+51980.76</f>
        <v>142328.1</v>
      </c>
      <c r="F39" s="16">
        <f>41178.48+68577.06</f>
        <v>109755.54000000001</v>
      </c>
      <c r="G39" s="22">
        <f>+E39</f>
        <v>142328.1</v>
      </c>
      <c r="H39" s="22">
        <f t="shared" si="0"/>
        <v>39532.139999999985</v>
      </c>
      <c r="I39" s="26"/>
      <c r="J39" s="2">
        <f>4654.67+2304.91</f>
        <v>6959.58</v>
      </c>
      <c r="K39" s="2">
        <f>13552.26-445.07+27321.67-896.72</f>
        <v>39532.14</v>
      </c>
    </row>
    <row r="40" spans="3:10" ht="13.5" customHeight="1" thickBot="1">
      <c r="C40" s="12" t="s">
        <v>33</v>
      </c>
      <c r="D40" s="13">
        <v>9071.950000000012</v>
      </c>
      <c r="E40" s="16">
        <v>37145.04</v>
      </c>
      <c r="F40" s="16">
        <v>37225.51</v>
      </c>
      <c r="G40" s="22">
        <f>+E40</f>
        <v>37145.04</v>
      </c>
      <c r="H40" s="22">
        <f t="shared" si="0"/>
        <v>8991.48000000001</v>
      </c>
      <c r="I40" s="27" t="s">
        <v>34</v>
      </c>
      <c r="J40" s="2">
        <f>9676.09-684.61</f>
        <v>8991.48</v>
      </c>
    </row>
    <row r="41" spans="3:9" s="28" customFormat="1" ht="13.5" customHeight="1" thickBot="1">
      <c r="C41" s="12" t="s">
        <v>18</v>
      </c>
      <c r="D41" s="17">
        <f>SUM(D32:D40)</f>
        <v>304826.77000000014</v>
      </c>
      <c r="E41" s="17">
        <f>SUM(E32:E40)</f>
        <v>1325447.04</v>
      </c>
      <c r="F41" s="17">
        <f>SUM(F32:F40)</f>
        <v>1288023.16</v>
      </c>
      <c r="G41" s="17">
        <f>SUM(G32:G40)</f>
        <v>1265922.3600000003</v>
      </c>
      <c r="H41" s="17">
        <f>SUM(H32:H40)</f>
        <v>342250.65</v>
      </c>
      <c r="I41" s="25"/>
    </row>
    <row r="42" spans="3:9" ht="13.5" customHeight="1" thickBot="1">
      <c r="C42" s="45" t="s">
        <v>35</v>
      </c>
      <c r="D42" s="45"/>
      <c r="E42" s="45"/>
      <c r="F42" s="45"/>
      <c r="G42" s="45"/>
      <c r="H42" s="45"/>
      <c r="I42" s="45"/>
    </row>
    <row r="43" spans="3:9" ht="25.5" customHeight="1" thickBot="1">
      <c r="C43" s="29" t="s">
        <v>36</v>
      </c>
      <c r="D43" s="46" t="s">
        <v>37</v>
      </c>
      <c r="E43" s="47"/>
      <c r="F43" s="47"/>
      <c r="G43" s="47"/>
      <c r="H43" s="48"/>
      <c r="I43" s="30" t="s">
        <v>38</v>
      </c>
    </row>
    <row r="44" spans="3:8" ht="21" customHeight="1">
      <c r="C44" s="31" t="s">
        <v>39</v>
      </c>
      <c r="D44" s="31"/>
      <c r="E44" s="31"/>
      <c r="F44" s="31"/>
      <c r="G44" s="31"/>
      <c r="H44" s="32">
        <f>+H29+H41</f>
        <v>992360.1700000004</v>
      </c>
    </row>
    <row r="45" spans="3:4" ht="15" hidden="1">
      <c r="C45" s="34" t="s">
        <v>40</v>
      </c>
      <c r="D45" s="34"/>
    </row>
    <row r="46" ht="12.75" customHeight="1">
      <c r="C46" s="35" t="s">
        <v>41</v>
      </c>
    </row>
    <row r="47" spans="3:8" ht="12.75">
      <c r="C47" s="2"/>
      <c r="D47" s="2"/>
      <c r="E47" s="2"/>
      <c r="F47" s="2"/>
      <c r="G47" s="2"/>
      <c r="H47" s="2"/>
    </row>
    <row r="48" spans="3:6" ht="15" customHeight="1">
      <c r="C48" s="34"/>
      <c r="D48" s="36"/>
      <c r="E48" s="36"/>
      <c r="F48" s="36"/>
    </row>
  </sheetData>
  <sheetProtection/>
  <mergeCells count="10">
    <mergeCell ref="C30:I30"/>
    <mergeCell ref="I32:I33"/>
    <mergeCell ref="C42:I42"/>
    <mergeCell ref="D43:H43"/>
    <mergeCell ref="C18:I18"/>
    <mergeCell ref="C19:I19"/>
    <mergeCell ref="C20:I20"/>
    <mergeCell ref="C21:I21"/>
    <mergeCell ref="C23:I23"/>
    <mergeCell ref="I24:I28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3"/>
  <sheetViews>
    <sheetView tabSelected="1" zoomScaleSheetLayoutView="120" zoomScalePageLayoutView="0" workbookViewId="0" topLeftCell="A17">
      <selection activeCell="E36" sqref="E36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4.25390625" style="37" customWidth="1"/>
    <col min="10" max="16384" width="9.125" style="37" customWidth="1"/>
  </cols>
  <sheetData>
    <row r="13" spans="1:9" ht="15">
      <c r="A13" s="57" t="s">
        <v>42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7" t="s">
        <v>43</v>
      </c>
      <c r="B14" s="57"/>
      <c r="C14" s="57"/>
      <c r="D14" s="57"/>
      <c r="E14" s="57"/>
      <c r="F14" s="57"/>
      <c r="G14" s="57"/>
      <c r="H14" s="57"/>
      <c r="I14" s="57"/>
    </row>
    <row r="15" spans="1:9" ht="15">
      <c r="A15" s="57" t="s">
        <v>44</v>
      </c>
      <c r="B15" s="57"/>
      <c r="C15" s="57"/>
      <c r="D15" s="57"/>
      <c r="E15" s="57"/>
      <c r="F15" s="57"/>
      <c r="G15" s="57"/>
      <c r="H15" s="57"/>
      <c r="I15" s="57"/>
    </row>
    <row r="16" spans="1:9" ht="60">
      <c r="A16" s="38" t="s">
        <v>45</v>
      </c>
      <c r="B16" s="38" t="s">
        <v>46</v>
      </c>
      <c r="C16" s="38" t="s">
        <v>47</v>
      </c>
      <c r="D16" s="38" t="s">
        <v>48</v>
      </c>
      <c r="E16" s="38" t="s">
        <v>49</v>
      </c>
      <c r="F16" s="39" t="s">
        <v>50</v>
      </c>
      <c r="G16" s="39" t="s">
        <v>51</v>
      </c>
      <c r="H16" s="38" t="s">
        <v>52</v>
      </c>
      <c r="I16" s="38" t="s">
        <v>53</v>
      </c>
    </row>
    <row r="17" spans="1:9" ht="15">
      <c r="A17" s="40" t="s">
        <v>54</v>
      </c>
      <c r="B17" s="41">
        <v>335.42533</v>
      </c>
      <c r="C17" s="41"/>
      <c r="D17" s="41">
        <v>149.7139</v>
      </c>
      <c r="E17" s="41">
        <v>149.66145</v>
      </c>
      <c r="F17" s="41">
        <v>7.76</v>
      </c>
      <c r="G17" s="41">
        <v>19.64991</v>
      </c>
      <c r="H17" s="41">
        <v>34.93379</v>
      </c>
      <c r="I17" s="41">
        <f>B17+D17+F17-G17</f>
        <v>473.24932</v>
      </c>
    </row>
    <row r="19" ht="15">
      <c r="A19" s="37" t="s">
        <v>55</v>
      </c>
    </row>
    <row r="20" ht="15">
      <c r="A20" s="37" t="s">
        <v>56</v>
      </c>
    </row>
    <row r="21" ht="15">
      <c r="A21" s="37" t="s">
        <v>57</v>
      </c>
    </row>
    <row r="22" ht="15">
      <c r="A22" s="37" t="s">
        <v>58</v>
      </c>
    </row>
    <row r="23" ht="15">
      <c r="A23" s="37" t="s">
        <v>59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2017-04-23T19:29:49Z</dcterms:created>
  <dcterms:modified xsi:type="dcterms:W3CDTF">2017-04-24T18:47:37Z</dcterms:modified>
  <cp:category/>
  <cp:version/>
  <cp:contentType/>
  <cp:contentStatus/>
</cp:coreProperties>
</file>