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Кожемякина11 1" sheetId="2" r:id="rId1"/>
    <sheet name="Кожемякина 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K28" i="2"/>
  <c r="H29" i="2"/>
  <c r="K29" i="2"/>
  <c r="H30" i="2"/>
  <c r="K30" i="2"/>
  <c r="H31" i="2"/>
  <c r="K31" i="2"/>
  <c r="H32" i="2"/>
  <c r="K32" i="2"/>
  <c r="D33" i="2"/>
  <c r="E33" i="2"/>
  <c r="F33" i="2"/>
  <c r="G33" i="2"/>
  <c r="H33" i="2"/>
  <c r="D36" i="2"/>
  <c r="J36" i="2" s="1"/>
  <c r="G36" i="2"/>
  <c r="H36" i="2"/>
  <c r="H47" i="2" s="1"/>
  <c r="H50" i="2" s="1"/>
  <c r="K36" i="2"/>
  <c r="H37" i="2"/>
  <c r="J37" i="2"/>
  <c r="H38" i="2"/>
  <c r="G39" i="2"/>
  <c r="H39" i="2"/>
  <c r="J39" i="2"/>
  <c r="H40" i="2"/>
  <c r="J40" i="2"/>
  <c r="K40" i="2"/>
  <c r="G41" i="2"/>
  <c r="H41" i="2"/>
  <c r="J41" i="2"/>
  <c r="G42" i="2"/>
  <c r="H42" i="2"/>
  <c r="J42" i="2"/>
  <c r="G43" i="2"/>
  <c r="H43" i="2"/>
  <c r="J43" i="2"/>
  <c r="D44" i="2"/>
  <c r="G44" i="2"/>
  <c r="H44" i="2"/>
  <c r="G45" i="2"/>
  <c r="H45" i="2"/>
  <c r="J45" i="2"/>
  <c r="K45" i="2"/>
  <c r="H46" i="2"/>
  <c r="E47" i="2"/>
  <c r="F47" i="2"/>
  <c r="G47" i="2"/>
  <c r="I17" i="1"/>
  <c r="D47" i="2" l="1"/>
</calcChain>
</file>

<file path=xl/sharedStrings.xml><?xml version="1.0" encoding="utf-8"?>
<sst xmlns="http://schemas.openxmlformats.org/spreadsheetml/2006/main" count="74" uniqueCount="67">
  <si>
    <t>ремонт канализационного лежака и выпуска до колодца - 310.15 т.р.</t>
  </si>
  <si>
    <t>ремонт лифта - 76.61 т.р.</t>
  </si>
  <si>
    <t>прочее - 3.23 т.р.</t>
  </si>
  <si>
    <t>Аварийное обслуживание - 0.52 т.р.</t>
  </si>
  <si>
    <t>установка почтовых ящиков -  6.83 т.р.</t>
  </si>
  <si>
    <t>ремонт стен, перил - 7.01 т.р.</t>
  </si>
  <si>
    <t>работы по электрике - 18.45т.р.</t>
  </si>
  <si>
    <t>ремонт ЦО - 2.55 т.р.</t>
  </si>
  <si>
    <t>ремонт систем ХВС,ГВС - 1.50 тр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</si>
  <si>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426</t>
    </r>
    <r>
      <rPr>
        <b/>
        <sz val="11"/>
        <color indexed="8"/>
        <rFont val="Calibri"/>
        <family val="2"/>
        <charset val="204"/>
      </rPr>
      <t>,85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</si>
  <si>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</si>
  <si>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</si>
  <si>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</si>
  <si>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</si>
  <si>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</si>
  <si>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</si>
  <si>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</si>
  <si>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</si>
  <si>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</si>
  <si>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</si>
  <si>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11/1 по ул. Д.Кожемякина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</si>
  <si>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</si>
  <si>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</si>
  <si>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</si>
  <si>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</si>
  <si>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</si>
  <si>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</si>
  <si>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</si>
  <si>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</si>
  <si>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</si>
  <si>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</si>
  <si>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</si>
  <si>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коээфициент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</si>
  <si>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</si>
  <si>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</si>
  <si>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</si>
  <si>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</si>
  <si>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</si>
  <si>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</si>
  <si>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</si>
  <si>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</si>
  <si>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</si>
  <si>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</si>
  <si>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</si>
  <si>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</si>
  <si>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Н/2009-75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</si>
  <si>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</si>
  <si>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</si>
  <si>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</si>
  <si>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</si>
  <si>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</si>
  <si>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</si>
  <si>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</si>
  <si>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</si>
  <si>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</si>
  <si>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</si>
  <si>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</si>
  <si>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</si>
  <si>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</si>
  <si>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</si>
  <si>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</si>
  <si>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</si>
  <si>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</si>
  <si>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</si>
  <si>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</si>
  <si>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</si>
  <si>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11/1 по ул. Д.Кожемякина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</si>
</sst>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horizontal="right"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4" fillId="0" borderId="7" xfId="1" applyFont="1" applyFill="1" applyBorder="1" applyAlignment="1">
      <alignment horizontal="right" vertical="top" wrapText="1"/>
    </xf>
    <xf numFmtId="2" fontId="3" fillId="0" borderId="0" xfId="1" applyNumberFormat="1" applyFill="1"/>
    <xf numFmtId="0" fontId="4" fillId="0" borderId="7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2" fontId="4" fillId="0" borderId="7" xfId="1" applyNumberFormat="1" applyFont="1" applyFill="1" applyBorder="1" applyAlignment="1">
      <alignment horizontal="right" vertical="top" wrapText="1"/>
    </xf>
    <xf numFmtId="4" fontId="10" fillId="0" borderId="7" xfId="1" applyNumberFormat="1" applyFont="1" applyFill="1" applyBorder="1" applyAlignment="1">
      <alignment vertical="top" wrapText="1"/>
    </xf>
    <xf numFmtId="0" fontId="12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right" vertical="top" wrapText="1"/>
    </xf>
    <xf numFmtId="4" fontId="3" fillId="0" borderId="0" xfId="1" applyNumberFormat="1" applyFill="1"/>
    <xf numFmtId="0" fontId="4" fillId="0" borderId="3" xfId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19" workbookViewId="0">
      <selection activeCell="F54" sqref="F54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140625" style="9" customWidth="1"/>
    <col min="4" max="4" width="13" style="9" customWidth="1"/>
    <col min="5" max="5" width="11.28515625" style="9" customWidth="1"/>
    <col min="6" max="6" width="12.140625" style="9" customWidth="1"/>
    <col min="7" max="7" width="11.85546875" style="9" customWidth="1"/>
    <col min="8" max="8" width="13.42578125" style="9" customWidth="1"/>
    <col min="9" max="9" width="24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65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61.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11" ht="12.75" customHeight="1" x14ac:dyDescent="0.2">
      <c r="C17" s="42"/>
      <c r="D17" s="42"/>
      <c r="E17" s="41"/>
      <c r="F17" s="41"/>
      <c r="G17" s="41"/>
      <c r="H17" s="41"/>
      <c r="I17" s="41"/>
    </row>
    <row r="18" spans="3:11" ht="12.75" customHeight="1" x14ac:dyDescent="0.2">
      <c r="C18" s="42"/>
      <c r="D18" s="42"/>
      <c r="E18" s="41"/>
      <c r="F18" s="41"/>
      <c r="G18" s="41"/>
      <c r="H18" s="41"/>
      <c r="I18" s="41"/>
    </row>
    <row r="19" spans="3:11" ht="12.75" customHeight="1" x14ac:dyDescent="0.2">
      <c r="C19" s="42"/>
      <c r="D19" s="42"/>
      <c r="E19" s="41"/>
      <c r="F19" s="41"/>
      <c r="G19" s="41"/>
      <c r="H19" s="41"/>
      <c r="I19" s="41"/>
    </row>
    <row r="20" spans="3:11" ht="12.75" customHeight="1" x14ac:dyDescent="0.2">
      <c r="C20" s="42"/>
      <c r="D20" s="42"/>
      <c r="E20" s="41"/>
      <c r="F20" s="41"/>
      <c r="G20" s="41"/>
      <c r="H20" s="41"/>
      <c r="I20" s="41"/>
    </row>
    <row r="21" spans="3:11" ht="12.75" customHeight="1" x14ac:dyDescent="0.2">
      <c r="C21" s="42"/>
      <c r="D21" s="42"/>
      <c r="E21" s="41"/>
      <c r="F21" s="41"/>
      <c r="G21" s="41"/>
      <c r="H21" s="41"/>
      <c r="I21" s="41"/>
    </row>
    <row r="22" spans="3:11" ht="14.25" x14ac:dyDescent="0.2">
      <c r="C22" s="48" t="s">
        <v>64</v>
      </c>
      <c r="D22" s="48"/>
      <c r="E22" s="48"/>
      <c r="F22" s="48"/>
      <c r="G22" s="48"/>
      <c r="H22" s="48"/>
      <c r="I22" s="48"/>
    </row>
    <row r="23" spans="3:11" x14ac:dyDescent="0.2">
      <c r="C23" s="49" t="s">
        <v>63</v>
      </c>
      <c r="D23" s="49"/>
      <c r="E23" s="49"/>
      <c r="F23" s="49"/>
      <c r="G23" s="49"/>
      <c r="H23" s="49"/>
      <c r="I23" s="49"/>
    </row>
    <row r="24" spans="3:11" x14ac:dyDescent="0.2">
      <c r="C24" s="49" t="s">
        <v>66</v>
      </c>
      <c r="D24" s="49"/>
      <c r="E24" s="49"/>
      <c r="F24" s="49"/>
      <c r="G24" s="49"/>
      <c r="H24" s="49"/>
      <c r="I24" s="49"/>
    </row>
    <row r="25" spans="3:11" ht="6" customHeight="1" thickBot="1" x14ac:dyDescent="0.25">
      <c r="C25" s="50"/>
      <c r="D25" s="50"/>
      <c r="E25" s="50"/>
      <c r="F25" s="50"/>
      <c r="G25" s="50"/>
      <c r="H25" s="50"/>
      <c r="I25" s="50"/>
    </row>
    <row r="26" spans="3:11" ht="50.25" customHeight="1" thickBot="1" x14ac:dyDescent="0.25">
      <c r="C26" s="35" t="s">
        <v>53</v>
      </c>
      <c r="D26" s="38" t="s">
        <v>52</v>
      </c>
      <c r="E26" s="37" t="s">
        <v>51</v>
      </c>
      <c r="F26" s="37" t="s">
        <v>50</v>
      </c>
      <c r="G26" s="37" t="s">
        <v>49</v>
      </c>
      <c r="H26" s="37" t="s">
        <v>48</v>
      </c>
      <c r="I26" s="38" t="s">
        <v>62</v>
      </c>
    </row>
    <row r="27" spans="3:11" ht="13.5" customHeight="1" thickBot="1" x14ac:dyDescent="0.25">
      <c r="C27" s="58" t="s">
        <v>61</v>
      </c>
      <c r="D27" s="59"/>
      <c r="E27" s="59"/>
      <c r="F27" s="59"/>
      <c r="G27" s="59"/>
      <c r="H27" s="59"/>
      <c r="I27" s="60"/>
    </row>
    <row r="28" spans="3:11" ht="13.5" customHeight="1" thickBot="1" x14ac:dyDescent="0.25">
      <c r="C28" s="20" t="s">
        <v>60</v>
      </c>
      <c r="D28" s="24">
        <v>742780.12000000011</v>
      </c>
      <c r="E28" s="30">
        <v>3475790.56</v>
      </c>
      <c r="F28" s="30">
        <v>3585908.87</v>
      </c>
      <c r="G28" s="30">
        <v>3214381.91</v>
      </c>
      <c r="H28" s="30">
        <f>+D28+E28-F28</f>
        <v>632661.80999999959</v>
      </c>
      <c r="I28" s="54" t="s">
        <v>59</v>
      </c>
      <c r="K28" s="26">
        <f>596212.8-56.85+13606.54+44953.58+88064.05</f>
        <v>742780.12000000011</v>
      </c>
    </row>
    <row r="29" spans="3:11" ht="13.5" customHeight="1" thickBot="1" x14ac:dyDescent="0.25">
      <c r="C29" s="20" t="s">
        <v>58</v>
      </c>
      <c r="D29" s="24">
        <v>179215.12</v>
      </c>
      <c r="E29" s="23">
        <v>871237.01</v>
      </c>
      <c r="F29" s="23">
        <v>828069.7</v>
      </c>
      <c r="G29" s="30">
        <v>824709.08</v>
      </c>
      <c r="H29" s="30">
        <f>+D29+E29-F29</f>
        <v>222382.42999999993</v>
      </c>
      <c r="I29" s="55"/>
      <c r="K29" s="26">
        <f>6575.52+12249.44+162470.04-19961.21+17881.33</f>
        <v>179215.12</v>
      </c>
    </row>
    <row r="30" spans="3:11" ht="13.5" customHeight="1" thickBot="1" x14ac:dyDescent="0.25">
      <c r="C30" s="20" t="s">
        <v>57</v>
      </c>
      <c r="D30" s="24">
        <v>100487.62</v>
      </c>
      <c r="E30" s="23">
        <v>616674.74</v>
      </c>
      <c r="F30" s="23">
        <v>602875.35</v>
      </c>
      <c r="G30" s="30">
        <v>588335.56999999995</v>
      </c>
      <c r="H30" s="30">
        <f>+D30+E30-F30</f>
        <v>114287.01000000001</v>
      </c>
      <c r="I30" s="55"/>
      <c r="K30" s="26">
        <f>3751.91+81443.29-5292.32+20584.74</f>
        <v>100487.62000000001</v>
      </c>
    </row>
    <row r="31" spans="3:11" ht="13.5" customHeight="1" thickBot="1" x14ac:dyDescent="0.25">
      <c r="C31" s="20" t="s">
        <v>56</v>
      </c>
      <c r="D31" s="24">
        <v>61536.130000000063</v>
      </c>
      <c r="E31" s="23">
        <v>379051.95</v>
      </c>
      <c r="F31" s="23">
        <v>360937.36</v>
      </c>
      <c r="G31" s="30">
        <v>372259.94</v>
      </c>
      <c r="H31" s="30">
        <f>+D31+E31-F31</f>
        <v>79650.720000000088</v>
      </c>
      <c r="I31" s="55"/>
      <c r="K31" s="8">
        <f>7091.62+31127.77-1492.89+2326.85+24244.55-2548.35+786.58</f>
        <v>61536.13</v>
      </c>
    </row>
    <row r="32" spans="3:11" ht="13.5" customHeight="1" thickBot="1" x14ac:dyDescent="0.25">
      <c r="C32" s="20" t="s">
        <v>55</v>
      </c>
      <c r="D32" s="24">
        <v>7086.519999999975</v>
      </c>
      <c r="E32" s="23">
        <v>68969.960000000006</v>
      </c>
      <c r="F32" s="23">
        <v>70109.570000000007</v>
      </c>
      <c r="G32" s="30"/>
      <c r="H32" s="30">
        <f>+D32+E32-F32</f>
        <v>5946.9099999999744</v>
      </c>
      <c r="I32" s="56"/>
      <c r="K32" s="8">
        <f>29.94+630.02+5208.44-9.8+1389.04-191.57+30.45</f>
        <v>7086.5199999999995</v>
      </c>
    </row>
    <row r="33" spans="3:11" ht="13.5" customHeight="1" thickBot="1" x14ac:dyDescent="0.25">
      <c r="C33" s="20" t="s">
        <v>30</v>
      </c>
      <c r="D33" s="40">
        <f>SUM(D28:D32)</f>
        <v>1091105.5100000002</v>
      </c>
      <c r="E33" s="40">
        <f>SUM(E28:E32)</f>
        <v>5411724.2200000007</v>
      </c>
      <c r="F33" s="40">
        <f>SUM(F28:F32)</f>
        <v>5447900.8500000006</v>
      </c>
      <c r="G33" s="40">
        <f>SUM(G28:G32)</f>
        <v>4999686.5000000009</v>
      </c>
      <c r="H33" s="40">
        <f>SUM(H28:H32)</f>
        <v>1054928.8799999997</v>
      </c>
      <c r="I33" s="39"/>
    </row>
    <row r="34" spans="3:11" ht="13.5" customHeight="1" thickBot="1" x14ac:dyDescent="0.25">
      <c r="C34" s="59" t="s">
        <v>54</v>
      </c>
      <c r="D34" s="59"/>
      <c r="E34" s="59"/>
      <c r="F34" s="59"/>
      <c r="G34" s="59"/>
      <c r="H34" s="59"/>
      <c r="I34" s="59"/>
    </row>
    <row r="35" spans="3:11" ht="48" customHeight="1" thickBot="1" x14ac:dyDescent="0.25">
      <c r="C35" s="28" t="s">
        <v>53</v>
      </c>
      <c r="D35" s="38" t="s">
        <v>52</v>
      </c>
      <c r="E35" s="37" t="s">
        <v>51</v>
      </c>
      <c r="F35" s="37" t="s">
        <v>50</v>
      </c>
      <c r="G35" s="37" t="s">
        <v>49</v>
      </c>
      <c r="H35" s="37" t="s">
        <v>48</v>
      </c>
      <c r="I35" s="36" t="s">
        <v>47</v>
      </c>
    </row>
    <row r="36" spans="3:11" ht="18" customHeight="1" thickBot="1" x14ac:dyDescent="0.25">
      <c r="C36" s="35" t="s">
        <v>46</v>
      </c>
      <c r="D36" s="34">
        <f>381224.58-12514.76+2.15</f>
        <v>368711.97000000003</v>
      </c>
      <c r="E36" s="22">
        <v>2109891.36</v>
      </c>
      <c r="F36" s="22">
        <v>2092326.51</v>
      </c>
      <c r="G36" s="22">
        <f>+E36</f>
        <v>2109891.36</v>
      </c>
      <c r="H36" s="22">
        <f t="shared" ref="H36:H46" si="0">+D36+E36-F36</f>
        <v>386276.82000000007</v>
      </c>
      <c r="I36" s="61" t="s">
        <v>45</v>
      </c>
      <c r="J36" s="8">
        <f>91.97+382.89+290105.14+9.88+125.3-D36</f>
        <v>-77996.790000000037</v>
      </c>
      <c r="K36" s="33">
        <f>1807.51-0.49+7439.79-1.37+368759.91-47.94+256.33+2945.21-0.29+4.83+61.09-H36</f>
        <v>-5052.2399999999907</v>
      </c>
    </row>
    <row r="37" spans="3:11" ht="20.25" customHeight="1" thickBot="1" x14ac:dyDescent="0.25">
      <c r="C37" s="20" t="s">
        <v>44</v>
      </c>
      <c r="D37" s="25">
        <v>77103.790000000037</v>
      </c>
      <c r="E37" s="30">
        <v>446323.86</v>
      </c>
      <c r="F37" s="30">
        <v>442488.46</v>
      </c>
      <c r="G37" s="22">
        <v>426845.05</v>
      </c>
      <c r="H37" s="22">
        <f t="shared" si="0"/>
        <v>80939.19</v>
      </c>
      <c r="I37" s="62"/>
      <c r="J37" s="33">
        <f>77113.93-10.14</f>
        <v>77103.789999999994</v>
      </c>
    </row>
    <row r="38" spans="3:11" ht="13.5" customHeight="1" thickBot="1" x14ac:dyDescent="0.25">
      <c r="C38" s="28" t="s">
        <v>43</v>
      </c>
      <c r="D38" s="32">
        <v>7300.5999999999995</v>
      </c>
      <c r="E38" s="30">
        <v>213637.39</v>
      </c>
      <c r="F38" s="30">
        <v>199932.46</v>
      </c>
      <c r="G38" s="22">
        <v>667740</v>
      </c>
      <c r="H38" s="22">
        <f t="shared" si="0"/>
        <v>21005.530000000028</v>
      </c>
      <c r="I38" s="21"/>
    </row>
    <row r="39" spans="3:11" ht="12.75" customHeight="1" thickBot="1" x14ac:dyDescent="0.25">
      <c r="C39" s="20" t="s">
        <v>42</v>
      </c>
      <c r="D39" s="25">
        <v>48158.159999999916</v>
      </c>
      <c r="E39" s="30">
        <v>255744.54</v>
      </c>
      <c r="F39" s="30">
        <v>254451.11</v>
      </c>
      <c r="G39" s="22">
        <f>+E39</f>
        <v>255744.54</v>
      </c>
      <c r="H39" s="22">
        <f t="shared" si="0"/>
        <v>49451.589999999967</v>
      </c>
      <c r="I39" s="31" t="s">
        <v>41</v>
      </c>
      <c r="J39" s="8">
        <f>48163.97-5.81</f>
        <v>48158.16</v>
      </c>
    </row>
    <row r="40" spans="3:11" ht="26.25" customHeight="1" thickBot="1" x14ac:dyDescent="0.25">
      <c r="C40" s="20" t="s">
        <v>40</v>
      </c>
      <c r="D40" s="25">
        <v>83700.079999999958</v>
      </c>
      <c r="E40" s="30">
        <v>485672.46</v>
      </c>
      <c r="F40" s="30">
        <v>481409.36</v>
      </c>
      <c r="G40" s="22">
        <v>545524.49</v>
      </c>
      <c r="H40" s="22">
        <f t="shared" si="0"/>
        <v>87963.180000000051</v>
      </c>
      <c r="I40" s="21" t="s">
        <v>39</v>
      </c>
      <c r="J40" s="8">
        <f>40639.75+24347.47</f>
        <v>64987.22</v>
      </c>
      <c r="K40" s="8">
        <f>19025.12+21712.32+42973.68-11.04</f>
        <v>83700.08</v>
      </c>
    </row>
    <row r="41" spans="3:11" ht="13.5" customHeight="1" thickBot="1" x14ac:dyDescent="0.25">
      <c r="C41" s="20" t="s">
        <v>38</v>
      </c>
      <c r="D41" s="29">
        <v>2787.6499999999996</v>
      </c>
      <c r="E41" s="23">
        <v>15984.72</v>
      </c>
      <c r="F41" s="23">
        <v>16180.15</v>
      </c>
      <c r="G41" s="22">
        <f>+E41</f>
        <v>15984.72</v>
      </c>
      <c r="H41" s="22">
        <f t="shared" si="0"/>
        <v>2592.2199999999993</v>
      </c>
      <c r="I41" s="21" t="s">
        <v>37</v>
      </c>
      <c r="J41" s="8">
        <f>2788.01-0.36</f>
        <v>2787.65</v>
      </c>
    </row>
    <row r="42" spans="3:11" ht="13.5" customHeight="1" thickBot="1" x14ac:dyDescent="0.25">
      <c r="C42" s="28" t="s">
        <v>36</v>
      </c>
      <c r="D42" s="24">
        <v>54332.499999999942</v>
      </c>
      <c r="E42" s="27">
        <v>280722.13</v>
      </c>
      <c r="F42" s="27">
        <v>280437.86</v>
      </c>
      <c r="G42" s="22">
        <f>+E42</f>
        <v>280722.13</v>
      </c>
      <c r="H42" s="22">
        <f t="shared" si="0"/>
        <v>54616.76999999996</v>
      </c>
      <c r="I42" s="21"/>
      <c r="J42" s="26">
        <f>54417.22-84.72</f>
        <v>54332.5</v>
      </c>
    </row>
    <row r="43" spans="3:11" ht="13.5" customHeight="1" thickBot="1" x14ac:dyDescent="0.25">
      <c r="C43" s="20" t="s">
        <v>35</v>
      </c>
      <c r="D43" s="25">
        <v>13354.440000000002</v>
      </c>
      <c r="E43" s="23">
        <v>77461.740000000005</v>
      </c>
      <c r="F43" s="23">
        <v>77293.039999999994</v>
      </c>
      <c r="G43" s="22">
        <f>+E43</f>
        <v>77461.740000000005</v>
      </c>
      <c r="H43" s="22">
        <f t="shared" si="0"/>
        <v>13523.140000000014</v>
      </c>
      <c r="I43" s="21" t="s">
        <v>34</v>
      </c>
      <c r="J43" s="8">
        <f>13356.2-1.76</f>
        <v>13354.44</v>
      </c>
    </row>
    <row r="44" spans="3:11" ht="13.5" customHeight="1" thickBot="1" x14ac:dyDescent="0.25">
      <c r="C44" s="20" t="s">
        <v>33</v>
      </c>
      <c r="D44" s="25">
        <f>12514.76-2.15</f>
        <v>12512.61</v>
      </c>
      <c r="E44" s="23">
        <v>165242.94</v>
      </c>
      <c r="F44" s="23">
        <v>160727.98000000001</v>
      </c>
      <c r="G44" s="22">
        <f>+E44</f>
        <v>165242.94</v>
      </c>
      <c r="H44" s="22">
        <f t="shared" si="0"/>
        <v>17027.569999999978</v>
      </c>
      <c r="I44" s="21"/>
    </row>
    <row r="45" spans="3:11" ht="13.5" customHeight="1" thickBot="1" x14ac:dyDescent="0.25">
      <c r="C45" s="20" t="s">
        <v>32</v>
      </c>
      <c r="D45" s="25">
        <v>14533.620000000003</v>
      </c>
      <c r="E45" s="23">
        <v>46640.2</v>
      </c>
      <c r="F45" s="23">
        <v>35813.699999999997</v>
      </c>
      <c r="G45" s="22">
        <f>+E45</f>
        <v>46640.2</v>
      </c>
      <c r="H45" s="22">
        <f t="shared" si="0"/>
        <v>25360.120000000003</v>
      </c>
      <c r="I45" s="21"/>
      <c r="J45" s="8">
        <f>1150.75+569.83</f>
        <v>1720.58</v>
      </c>
      <c r="K45" s="8">
        <f>10354.15+4179.47</f>
        <v>14533.619999999999</v>
      </c>
    </row>
    <row r="46" spans="3:11" ht="13.5" hidden="1" customHeight="1" thickBot="1" x14ac:dyDescent="0.25">
      <c r="C46" s="20" t="s">
        <v>31</v>
      </c>
      <c r="D46" s="24">
        <v>0</v>
      </c>
      <c r="E46" s="23"/>
      <c r="F46" s="23"/>
      <c r="G46" s="22"/>
      <c r="H46" s="22">
        <f t="shared" si="0"/>
        <v>0</v>
      </c>
      <c r="I46" s="21"/>
    </row>
    <row r="47" spans="3:11" s="17" customFormat="1" ht="13.5" customHeight="1" thickBot="1" x14ac:dyDescent="0.25">
      <c r="C47" s="20" t="s">
        <v>30</v>
      </c>
      <c r="D47" s="19">
        <f>SUM(D36:D46)</f>
        <v>682495.41999999969</v>
      </c>
      <c r="E47" s="19">
        <f>SUM(E36:E46)</f>
        <v>4097321.3400000003</v>
      </c>
      <c r="F47" s="19">
        <f>SUM(F36:F46)</f>
        <v>4041060.63</v>
      </c>
      <c r="G47" s="19">
        <f>SUM(G36:G46)</f>
        <v>4591797.1700000009</v>
      </c>
      <c r="H47" s="19">
        <f>SUM(H36:H46)</f>
        <v>738756.13</v>
      </c>
      <c r="I47" s="18"/>
    </row>
    <row r="48" spans="3:11" ht="13.5" customHeight="1" thickBot="1" x14ac:dyDescent="0.25">
      <c r="C48" s="57" t="s">
        <v>29</v>
      </c>
      <c r="D48" s="57"/>
      <c r="E48" s="57"/>
      <c r="F48" s="57"/>
      <c r="G48" s="57"/>
      <c r="H48" s="57"/>
      <c r="I48" s="57"/>
    </row>
    <row r="49" spans="3:9" ht="41.25" customHeight="1" thickBot="1" x14ac:dyDescent="0.25">
      <c r="C49" s="16" t="s">
        <v>28</v>
      </c>
      <c r="D49" s="51" t="s">
        <v>27</v>
      </c>
      <c r="E49" s="52"/>
      <c r="F49" s="52"/>
      <c r="G49" s="52"/>
      <c r="H49" s="53"/>
      <c r="I49" s="15" t="s">
        <v>26</v>
      </c>
    </row>
    <row r="50" spans="3:9" ht="19.5" customHeight="1" x14ac:dyDescent="0.3">
      <c r="C50" s="14" t="s">
        <v>25</v>
      </c>
      <c r="D50" s="14"/>
      <c r="E50" s="14"/>
      <c r="F50" s="14"/>
      <c r="G50" s="14"/>
      <c r="H50" s="13">
        <f>+H33+H47</f>
        <v>1793685.0099999998</v>
      </c>
    </row>
    <row r="51" spans="3:9" ht="13.5" customHeight="1" x14ac:dyDescent="0.25">
      <c r="C51" s="12" t="s">
        <v>24</v>
      </c>
      <c r="D51" s="12"/>
    </row>
    <row r="52" spans="3:9" ht="12.75" customHeight="1" x14ac:dyDescent="0.2">
      <c r="C52" s="11" t="s">
        <v>23</v>
      </c>
    </row>
    <row r="53" spans="3:9" x14ac:dyDescent="0.2">
      <c r="D53" s="10"/>
      <c r="E53" s="10"/>
      <c r="F53" s="10"/>
    </row>
    <row r="54" spans="3:9" x14ac:dyDescent="0.2">
      <c r="F54" s="10"/>
      <c r="G54" s="10"/>
    </row>
    <row r="55" spans="3:9" x14ac:dyDescent="0.2">
      <c r="H55" s="10"/>
    </row>
  </sheetData>
  <mergeCells count="10">
    <mergeCell ref="C22:I22"/>
    <mergeCell ref="C23:I23"/>
    <mergeCell ref="C24:I24"/>
    <mergeCell ref="C25:I25"/>
    <mergeCell ref="D49:H49"/>
    <mergeCell ref="I28:I32"/>
    <mergeCell ref="C48:I48"/>
    <mergeCell ref="C27:I27"/>
    <mergeCell ref="C34:I34"/>
    <mergeCell ref="I36:I3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15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3" t="s">
        <v>22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21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20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" t="s">
        <v>19</v>
      </c>
      <c r="B16" s="6" t="s">
        <v>18</v>
      </c>
      <c r="C16" s="6" t="s">
        <v>17</v>
      </c>
      <c r="D16" s="6" t="s">
        <v>16</v>
      </c>
      <c r="E16" s="6" t="s">
        <v>15</v>
      </c>
      <c r="F16" s="7" t="s">
        <v>14</v>
      </c>
      <c r="G16" s="7" t="s">
        <v>13</v>
      </c>
      <c r="H16" s="6" t="s">
        <v>12</v>
      </c>
      <c r="I16" s="6" t="s">
        <v>11</v>
      </c>
    </row>
    <row r="17" spans="1:9" x14ac:dyDescent="0.25">
      <c r="A17" s="5" t="s">
        <v>10</v>
      </c>
      <c r="B17" s="4">
        <v>-50.563269999999989</v>
      </c>
      <c r="C17" s="4"/>
      <c r="D17" s="4">
        <v>446.32386000000002</v>
      </c>
      <c r="E17" s="4">
        <v>442.48845999999998</v>
      </c>
      <c r="F17" s="4">
        <v>8.3149999999999995</v>
      </c>
      <c r="G17" s="4">
        <v>426.84505000000001</v>
      </c>
      <c r="H17" s="3">
        <v>80.939189999999996</v>
      </c>
      <c r="I17" s="3">
        <f>B17+D17+F17-G17</f>
        <v>-22.769459999999981</v>
      </c>
    </row>
    <row r="19" spans="1:9" x14ac:dyDescent="0.25">
      <c r="A19" t="s">
        <v>9</v>
      </c>
    </row>
    <row r="20" spans="1:9" x14ac:dyDescent="0.25">
      <c r="A20" s="1" t="s">
        <v>8</v>
      </c>
    </row>
    <row r="21" spans="1:9" x14ac:dyDescent="0.25">
      <c r="A21" s="2" t="s">
        <v>7</v>
      </c>
    </row>
    <row r="22" spans="1:9" x14ac:dyDescent="0.25">
      <c r="A22" s="1" t="s">
        <v>6</v>
      </c>
    </row>
    <row r="23" spans="1:9" x14ac:dyDescent="0.25">
      <c r="A23" s="1" t="s">
        <v>5</v>
      </c>
    </row>
    <row r="24" spans="1:9" x14ac:dyDescent="0.25">
      <c r="A24" s="1" t="s">
        <v>4</v>
      </c>
    </row>
    <row r="25" spans="1:9" x14ac:dyDescent="0.25">
      <c r="A25" s="1" t="s">
        <v>3</v>
      </c>
    </row>
    <row r="26" spans="1:9" x14ac:dyDescent="0.25">
      <c r="A26" s="1" t="s">
        <v>2</v>
      </c>
    </row>
    <row r="27" spans="1:9" x14ac:dyDescent="0.25">
      <c r="A27" s="1" t="s">
        <v>1</v>
      </c>
    </row>
    <row r="28" spans="1:9" x14ac:dyDescent="0.25">
      <c r="A28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Кожемякина11 1</vt:lpstr>
      <vt:lpstr>Кожемякина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2018-04-02T07:27:42Z</dcterms:created>
  <dcterms:modified xsi:type="dcterms:W3CDTF">2018-04-03T07:49:38Z</dcterms:modified>
</cp:coreProperties>
</file>