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Ларина8" sheetId="2" r:id="rId1"/>
    <sheet name="Ларина 8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" l="1"/>
  <c r="K27" i="2"/>
  <c r="H28" i="2"/>
  <c r="K28" i="2"/>
  <c r="H29" i="2"/>
  <c r="K29" i="2"/>
  <c r="H30" i="2"/>
  <c r="K30" i="2"/>
  <c r="H31" i="2"/>
  <c r="K31" i="2"/>
  <c r="D32" i="2"/>
  <c r="E32" i="2"/>
  <c r="F32" i="2"/>
  <c r="G32" i="2"/>
  <c r="H32" i="2"/>
  <c r="D35" i="2"/>
  <c r="L35" i="2" s="1"/>
  <c r="G35" i="2"/>
  <c r="H35" i="2"/>
  <c r="H45" i="2" s="1"/>
  <c r="H49" i="2" s="1"/>
  <c r="J35" i="2"/>
  <c r="K35" i="2"/>
  <c r="H36" i="2"/>
  <c r="H37" i="2"/>
  <c r="G38" i="2"/>
  <c r="H38" i="2"/>
  <c r="H39" i="2"/>
  <c r="J39" i="2"/>
  <c r="K39" i="2"/>
  <c r="G40" i="2"/>
  <c r="H40" i="2"/>
  <c r="G41" i="2"/>
  <c r="H41" i="2"/>
  <c r="J41" i="2"/>
  <c r="G42" i="2"/>
  <c r="H42" i="2"/>
  <c r="J42" i="2"/>
  <c r="K42" i="2"/>
  <c r="D43" i="2"/>
  <c r="G43" i="2"/>
  <c r="H43" i="2"/>
  <c r="G44" i="2"/>
  <c r="H44" i="2"/>
  <c r="E45" i="2"/>
  <c r="F45" i="2"/>
  <c r="G45" i="2"/>
  <c r="F17" i="1"/>
  <c r="I17" i="1"/>
  <c r="D45" i="2" l="1"/>
</calcChain>
</file>

<file path=xl/sharedStrings.xml><?xml version="1.0" encoding="utf-8"?>
<sst xmlns="http://schemas.openxmlformats.org/spreadsheetml/2006/main" count="75" uniqueCount="68">
  <si>
    <t>ГВС промывка - 5.08 т.р.</t>
  </si>
  <si>
    <t>замена КТПР в ТП - 4.36 т.р.</t>
  </si>
  <si>
    <t>прочее - 1.18 т.р.</t>
  </si>
  <si>
    <t>аварийное обслуживание - 0.51 т.р.</t>
  </si>
  <si>
    <t>смена канализационных труб - 4.71 т.р.</t>
  </si>
  <si>
    <t>установка навесных замков на двери тех этажа и выхода на кровлю - 0.89 т.р.</t>
  </si>
  <si>
    <t>работы по электрике - 2.27 т.р.</t>
  </si>
  <si>
    <t>ремонт систем ХВС и ГВС  - 0.69 т.р.</t>
  </si>
  <si>
    <r>
      <t>Затраты по статье "текущий ремонт" составили 19.69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</si>
  <si>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</si>
  <si>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</si>
  <si>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</si>
  <si>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</si>
  <si>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</si>
  <si>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</si>
  <si>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</si>
  <si>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</si>
  <si>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</si>
  <si>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</si>
  <si>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№8  по ул. Ларина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</si>
  <si>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</si>
  <si>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</si>
  <si>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</si>
  <si>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</si>
  <si>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</si>
  <si>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ООО "Аптека №193", ГБУЗ Сертоловская ГБ</t>
  </si>
  <si>
    <t>Поступило от ОАО "Аптека № 193" за управление и содержание общедомового имущества, и за сбор ТБО 26748,75 руб., от ГБУЗ Сертоловская ГБ - 33894,70 руб.</t>
  </si>
  <si>
    <t>арендаторы</t>
  </si>
  <si>
    <t>ЦИТ "Домашние сети",  ООО "Перспектива", ООО "ГМК"</t>
  </si>
  <si>
    <t>Поступило от ЦИТ "Домашние сети" за размещение интернет оборудования 2160,00 руб., от ООО "Перспектива" 600,00 руб., от ООО "ГМК" 22205,00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</si>
  <si>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</si>
  <si>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</si>
  <si>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</si>
  <si>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</si>
  <si>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</si>
  <si>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</si>
  <si>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</si>
  <si>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</si>
  <si>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</si>
  <si>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</si>
  <si>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</si>
  <si>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</si>
  <si>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</si>
  <si>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</si>
  <si>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</si>
  <si>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</si>
  <si>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Н/2008-24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</si>
  <si>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</si>
  <si>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</si>
  <si>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</si>
  <si>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</si>
  <si>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</si>
  <si>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</si>
  <si>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</si>
  <si>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</si>
  <si>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</si>
  <si>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</si>
  <si>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</si>
  <si>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</si>
  <si>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</si>
  <si>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</si>
  <si>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</si>
  <si>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</si>
  <si>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</si>
  <si>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</si>
  <si>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</si>
  <si>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</si>
  <si>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8  по ул. Ларина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</si>
</sst>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1" applyFill="1"/>
    <xf numFmtId="0" fontId="5" fillId="0" borderId="0" xfId="1" applyFont="1" applyFill="1"/>
    <xf numFmtId="4" fontId="5" fillId="0" borderId="0" xfId="1" applyNumberFormat="1" applyFont="1" applyFill="1"/>
    <xf numFmtId="0" fontId="6" fillId="0" borderId="0" xfId="1" applyFont="1" applyFill="1"/>
    <xf numFmtId="0" fontId="7" fillId="0" borderId="0" xfId="1" applyFont="1" applyFill="1"/>
    <xf numFmtId="4" fontId="8" fillId="0" borderId="0" xfId="1" applyNumberFormat="1" applyFont="1" applyFill="1"/>
    <xf numFmtId="0" fontId="9" fillId="0" borderId="0" xfId="1" applyFont="1" applyFill="1"/>
    <xf numFmtId="0" fontId="5" fillId="0" borderId="2" xfId="1" applyFont="1" applyFill="1" applyBorder="1" applyAlignment="1">
      <alignment horizontal="center" wrapText="1"/>
    </xf>
    <xf numFmtId="0" fontId="10" fillId="0" borderId="5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vertical="top" wrapText="1"/>
    </xf>
    <xf numFmtId="0" fontId="4" fillId="0" borderId="0" xfId="1" applyFont="1" applyFill="1"/>
    <xf numFmtId="0" fontId="10" fillId="0" borderId="8" xfId="1" applyFont="1" applyFill="1" applyBorder="1" applyAlignment="1">
      <alignment horizontal="center" vertical="top" wrapText="1"/>
    </xf>
    <xf numFmtId="4" fontId="10" fillId="0" borderId="8" xfId="1" applyNumberFormat="1" applyFont="1" applyFill="1" applyBorder="1" applyAlignment="1">
      <alignment vertical="top" wrapText="1"/>
    </xf>
    <xf numFmtId="0" fontId="10" fillId="0" borderId="9" xfId="1" applyFont="1" applyFill="1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4" fontId="11" fillId="0" borderId="3" xfId="1" applyNumberFormat="1" applyFont="1" applyFill="1" applyBorder="1" applyAlignment="1">
      <alignment vertical="top" wrapText="1"/>
    </xf>
    <xf numFmtId="4" fontId="5" fillId="0" borderId="8" xfId="1" applyNumberFormat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right" vertical="top" wrapText="1"/>
    </xf>
    <xf numFmtId="0" fontId="12" fillId="0" borderId="8" xfId="1" applyFont="1" applyFill="1" applyBorder="1" applyAlignment="1">
      <alignment horizontal="center" vertical="top" wrapText="1"/>
    </xf>
    <xf numFmtId="4" fontId="5" fillId="0" borderId="8" xfId="1" applyNumberFormat="1" applyFont="1" applyFill="1" applyBorder="1" applyAlignment="1">
      <alignment horizontal="right" vertical="top" wrapText="1"/>
    </xf>
    <xf numFmtId="0" fontId="13" fillId="0" borderId="9" xfId="1" applyFont="1" applyFill="1" applyBorder="1" applyAlignment="1">
      <alignment horizontal="center" vertical="top" wrapText="1"/>
    </xf>
    <xf numFmtId="2" fontId="4" fillId="0" borderId="0" xfId="1" applyNumberFormat="1" applyFill="1"/>
    <xf numFmtId="4" fontId="11" fillId="0" borderId="8" xfId="1" applyNumberFormat="1" applyFont="1" applyFill="1" applyBorder="1" applyAlignment="1">
      <alignment vertical="top" wrapText="1"/>
    </xf>
    <xf numFmtId="4" fontId="6" fillId="0" borderId="8" xfId="1" applyNumberFormat="1" applyFont="1" applyFill="1" applyBorder="1" applyAlignment="1">
      <alignment horizontal="right" vertical="top" wrapText="1"/>
    </xf>
    <xf numFmtId="4" fontId="4" fillId="0" borderId="0" xfId="1" applyNumberFormat="1" applyFill="1"/>
    <xf numFmtId="4" fontId="5" fillId="0" borderId="3" xfId="1" applyNumberFormat="1" applyFont="1" applyFill="1" applyBorder="1" applyAlignment="1">
      <alignment horizontal="right" vertical="top" wrapText="1"/>
    </xf>
    <xf numFmtId="0" fontId="13" fillId="0" borderId="2" xfId="1" applyFont="1" applyFill="1" applyBorder="1" applyAlignment="1">
      <alignment horizontal="center" vertical="top" wrapText="1"/>
    </xf>
    <xf numFmtId="0" fontId="13" fillId="0" borderId="8" xfId="1" applyFont="1" applyFill="1" applyBorder="1" applyAlignment="1">
      <alignment horizontal="center" vertical="top" wrapText="1"/>
    </xf>
    <xf numFmtId="0" fontId="15" fillId="0" borderId="3" xfId="1" applyFont="1" applyFill="1" applyBorder="1" applyAlignment="1">
      <alignment horizontal="center" vertical="top" wrapText="1"/>
    </xf>
    <xf numFmtId="0" fontId="13" fillId="0" borderId="3" xfId="1" applyFont="1" applyFill="1" applyBorder="1" applyAlignment="1">
      <alignment horizontal="center" vertical="top" wrapText="1"/>
    </xf>
    <xf numFmtId="0" fontId="16" fillId="0" borderId="9" xfId="1" applyFont="1" applyFill="1" applyBorder="1" applyAlignment="1">
      <alignment horizontal="center" vertical="top" wrapText="1"/>
    </xf>
    <xf numFmtId="0" fontId="19" fillId="0" borderId="0" xfId="1" applyFont="1" applyFill="1" applyBorder="1"/>
    <xf numFmtId="0" fontId="10" fillId="0" borderId="0" xfId="1" applyFont="1" applyFill="1" applyAlignment="1">
      <alignment horizontal="center"/>
    </xf>
    <xf numFmtId="0" fontId="19" fillId="0" borderId="3" xfId="1" applyFont="1" applyFill="1" applyBorder="1"/>
    <xf numFmtId="0" fontId="19" fillId="0" borderId="4" xfId="1" applyFont="1" applyFill="1" applyBorder="1"/>
    <xf numFmtId="0" fontId="10" fillId="0" borderId="4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9" fillId="0" borderId="0" xfId="1" applyFont="1" applyFill="1"/>
    <xf numFmtId="0" fontId="18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 vertical="top" wrapText="1"/>
    </xf>
    <xf numFmtId="0" fontId="10" fillId="0" borderId="5" xfId="1" applyFont="1" applyFill="1" applyBorder="1" applyAlignment="1">
      <alignment horizontal="center" vertical="top" wrapText="1"/>
    </xf>
    <xf numFmtId="0" fontId="10" fillId="0" borderId="12" xfId="1" applyFont="1" applyFill="1" applyBorder="1" applyAlignment="1">
      <alignment horizontal="center" vertical="top" wrapText="1"/>
    </xf>
    <xf numFmtId="0" fontId="17" fillId="0" borderId="13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top" wrapText="1"/>
    </xf>
    <xf numFmtId="4" fontId="5" fillId="0" borderId="5" xfId="1" applyNumberFormat="1" applyFont="1" applyFill="1" applyBorder="1" applyAlignment="1">
      <alignment horizontal="center" vertical="top" wrapText="1"/>
    </xf>
    <xf numFmtId="0" fontId="4" fillId="0" borderId="4" xfId="1" applyFill="1" applyBorder="1" applyAlignment="1">
      <alignment horizontal="center" vertical="top" wrapText="1"/>
    </xf>
    <xf numFmtId="0" fontId="4" fillId="0" borderId="3" xfId="1" applyFill="1" applyBorder="1" applyAlignment="1">
      <alignment horizontal="center" vertical="top" wrapText="1"/>
    </xf>
    <xf numFmtId="0" fontId="6" fillId="0" borderId="10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C17" workbookViewId="0">
      <selection activeCell="I25" sqref="I25"/>
    </sheetView>
  </sheetViews>
  <sheetFormatPr defaultRowHeight="12.75" x14ac:dyDescent="0.2"/>
  <cols>
    <col min="1" max="1" width="3.42578125" style="7" hidden="1" customWidth="1"/>
    <col min="2" max="2" width="9.140625" style="7" hidden="1" customWidth="1"/>
    <col min="3" max="3" width="28.5703125" style="8" customWidth="1"/>
    <col min="4" max="4" width="13.42578125" style="8" customWidth="1"/>
    <col min="5" max="5" width="11.85546875" style="8" customWidth="1"/>
    <col min="6" max="6" width="13.28515625" style="8" customWidth="1"/>
    <col min="7" max="7" width="11.85546875" style="8" customWidth="1"/>
    <col min="8" max="8" width="13.7109375" style="8" customWidth="1"/>
    <col min="9" max="9" width="23" style="8" customWidth="1"/>
    <col min="10" max="11" width="9.5703125" style="7" hidden="1" customWidth="1"/>
    <col min="12" max="12" width="0" style="7" hidden="1" customWidth="1"/>
    <col min="13" max="16384" width="9.140625" style="7"/>
  </cols>
  <sheetData>
    <row r="1" spans="3:9" ht="12.75" hidden="1" customHeight="1" x14ac:dyDescent="0.2">
      <c r="C1" s="44"/>
      <c r="D1" s="44"/>
      <c r="E1" s="44"/>
      <c r="F1" s="44"/>
      <c r="G1" s="44"/>
      <c r="H1" s="44"/>
      <c r="I1" s="44"/>
    </row>
    <row r="2" spans="3:9" ht="13.5" hidden="1" customHeight="1" thickBot="1" x14ac:dyDescent="0.25">
      <c r="C2" s="44"/>
      <c r="D2" s="44"/>
      <c r="E2" s="44" t="s">
        <v>66</v>
      </c>
      <c r="F2" s="44"/>
      <c r="G2" s="44"/>
      <c r="H2" s="44"/>
      <c r="I2" s="44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1" ht="12.75" customHeight="1" x14ac:dyDescent="0.2">
      <c r="C17" s="39"/>
      <c r="D17" s="39"/>
      <c r="E17" s="38"/>
      <c r="F17" s="38"/>
      <c r="G17" s="38"/>
      <c r="H17" s="38"/>
      <c r="I17" s="38"/>
    </row>
    <row r="18" spans="3:11" ht="12.75" customHeight="1" x14ac:dyDescent="0.2">
      <c r="C18" s="39"/>
      <c r="D18" s="39"/>
      <c r="E18" s="38"/>
      <c r="F18" s="38"/>
      <c r="G18" s="38"/>
      <c r="H18" s="38"/>
      <c r="I18" s="38"/>
    </row>
    <row r="19" spans="3:11" ht="12.75" customHeight="1" x14ac:dyDescent="0.2">
      <c r="C19" s="39"/>
      <c r="D19" s="39"/>
      <c r="E19" s="38"/>
      <c r="F19" s="38"/>
      <c r="G19" s="38"/>
      <c r="H19" s="38"/>
      <c r="I19" s="38"/>
    </row>
    <row r="20" spans="3:11" ht="12.75" customHeight="1" x14ac:dyDescent="0.2">
      <c r="C20" s="39"/>
      <c r="D20" s="39"/>
      <c r="E20" s="38"/>
      <c r="F20" s="38"/>
      <c r="G20" s="38"/>
      <c r="H20" s="38"/>
      <c r="I20" s="38"/>
    </row>
    <row r="21" spans="3:11" ht="14.25" x14ac:dyDescent="0.2">
      <c r="C21" s="45" t="s">
        <v>65</v>
      </c>
      <c r="D21" s="45"/>
      <c r="E21" s="45"/>
      <c r="F21" s="45"/>
      <c r="G21" s="45"/>
      <c r="H21" s="45"/>
      <c r="I21" s="45"/>
    </row>
    <row r="22" spans="3:11" x14ac:dyDescent="0.2">
      <c r="C22" s="46" t="s">
        <v>64</v>
      </c>
      <c r="D22" s="46"/>
      <c r="E22" s="46"/>
      <c r="F22" s="46"/>
      <c r="G22" s="46"/>
      <c r="H22" s="46"/>
      <c r="I22" s="46"/>
    </row>
    <row r="23" spans="3:11" x14ac:dyDescent="0.2">
      <c r="C23" s="46" t="s">
        <v>67</v>
      </c>
      <c r="D23" s="46"/>
      <c r="E23" s="46"/>
      <c r="F23" s="46"/>
      <c r="G23" s="46"/>
      <c r="H23" s="46"/>
      <c r="I23" s="46"/>
    </row>
    <row r="24" spans="3:11" ht="6" customHeight="1" thickBot="1" x14ac:dyDescent="0.25">
      <c r="C24" s="50"/>
      <c r="D24" s="50"/>
      <c r="E24" s="50"/>
      <c r="F24" s="50"/>
      <c r="G24" s="50"/>
      <c r="H24" s="50"/>
      <c r="I24" s="50"/>
    </row>
    <row r="25" spans="3:11" ht="57.75" customHeight="1" thickBot="1" x14ac:dyDescent="0.25">
      <c r="C25" s="33" t="s">
        <v>54</v>
      </c>
      <c r="D25" s="36" t="s">
        <v>53</v>
      </c>
      <c r="E25" s="35" t="s">
        <v>52</v>
      </c>
      <c r="F25" s="35" t="s">
        <v>51</v>
      </c>
      <c r="G25" s="35" t="s">
        <v>50</v>
      </c>
      <c r="H25" s="35" t="s">
        <v>49</v>
      </c>
      <c r="I25" s="36" t="s">
        <v>63</v>
      </c>
    </row>
    <row r="26" spans="3:11" ht="13.5" customHeight="1" thickBot="1" x14ac:dyDescent="0.25">
      <c r="C26" s="48" t="s">
        <v>62</v>
      </c>
      <c r="D26" s="47"/>
      <c r="E26" s="47"/>
      <c r="F26" s="47"/>
      <c r="G26" s="47"/>
      <c r="H26" s="47"/>
      <c r="I26" s="49"/>
    </row>
    <row r="27" spans="3:11" ht="13.5" customHeight="1" thickBot="1" x14ac:dyDescent="0.25">
      <c r="C27" s="20" t="s">
        <v>61</v>
      </c>
      <c r="D27" s="26">
        <v>207288.18000000017</v>
      </c>
      <c r="E27" s="29">
        <v>1228288.55</v>
      </c>
      <c r="F27" s="29">
        <v>1209224.6599999999</v>
      </c>
      <c r="G27" s="29">
        <v>1182018.08</v>
      </c>
      <c r="H27" s="29">
        <f>+D27+E27-F27</f>
        <v>226352.0700000003</v>
      </c>
      <c r="I27" s="51" t="s">
        <v>60</v>
      </c>
      <c r="K27" s="28">
        <f>12695.2+8229.08+3890.16+182473.74</f>
        <v>207288.18</v>
      </c>
    </row>
    <row r="28" spans="3:11" ht="13.5" customHeight="1" thickBot="1" x14ac:dyDescent="0.25">
      <c r="C28" s="20" t="s">
        <v>59</v>
      </c>
      <c r="D28" s="26">
        <v>58548.649999999965</v>
      </c>
      <c r="E28" s="23">
        <v>319310.87</v>
      </c>
      <c r="F28" s="23">
        <v>303707.21999999997</v>
      </c>
      <c r="G28" s="29">
        <v>446106.35</v>
      </c>
      <c r="H28" s="29">
        <f>+D28+E28-F28</f>
        <v>74152.299999999988</v>
      </c>
      <c r="I28" s="52"/>
      <c r="K28" s="7">
        <f>1999.97+2781.62+56243.13-7267.35+4791.28</f>
        <v>58548.65</v>
      </c>
    </row>
    <row r="29" spans="3:11" ht="13.5" customHeight="1" thickBot="1" x14ac:dyDescent="0.25">
      <c r="C29" s="20" t="s">
        <v>58</v>
      </c>
      <c r="D29" s="26">
        <v>35073.879999999917</v>
      </c>
      <c r="E29" s="23">
        <v>209952.45</v>
      </c>
      <c r="F29" s="23">
        <v>206422.19</v>
      </c>
      <c r="G29" s="29">
        <v>238132.37</v>
      </c>
      <c r="H29" s="29">
        <f>+D29+E29-F29</f>
        <v>38604.139999999927</v>
      </c>
      <c r="I29" s="52"/>
      <c r="K29" s="7">
        <f>5851.64+30299.05-2187.82+1111.01</f>
        <v>35073.880000000005</v>
      </c>
    </row>
    <row r="30" spans="3:11" ht="13.5" customHeight="1" thickBot="1" x14ac:dyDescent="0.25">
      <c r="C30" s="20" t="s">
        <v>57</v>
      </c>
      <c r="D30" s="26">
        <v>21697.279999999926</v>
      </c>
      <c r="E30" s="23">
        <v>132946.10999999999</v>
      </c>
      <c r="F30" s="23">
        <v>127916.41</v>
      </c>
      <c r="G30" s="29">
        <v>171167.71</v>
      </c>
      <c r="H30" s="29">
        <f>+D30+E30-F30</f>
        <v>26726.979999999894</v>
      </c>
      <c r="I30" s="52"/>
      <c r="K30" s="7">
        <f>11059.3+675.03+8194.05-533.39+251.73+2050.56</f>
        <v>21697.279999999999</v>
      </c>
    </row>
    <row r="31" spans="3:11" ht="13.5" customHeight="1" thickBot="1" x14ac:dyDescent="0.25">
      <c r="C31" s="20" t="s">
        <v>56</v>
      </c>
      <c r="D31" s="26">
        <v>2812.880000000001</v>
      </c>
      <c r="E31" s="23">
        <v>19254.72</v>
      </c>
      <c r="F31" s="23">
        <v>19288.96</v>
      </c>
      <c r="G31" s="29"/>
      <c r="H31" s="29">
        <f>+D31+E31-F31</f>
        <v>2778.6400000000031</v>
      </c>
      <c r="I31" s="53"/>
      <c r="K31" s="7">
        <f>299.09+1821.11+645.48+35.27+3.1+8.83</f>
        <v>2812.8799999999997</v>
      </c>
    </row>
    <row r="32" spans="3:11" ht="13.5" customHeight="1" thickBot="1" x14ac:dyDescent="0.25">
      <c r="C32" s="20" t="s">
        <v>32</v>
      </c>
      <c r="D32" s="19">
        <f>SUM(D27:D31)</f>
        <v>325420.87</v>
      </c>
      <c r="E32" s="19">
        <f>SUM(E27:E31)</f>
        <v>1909752.7</v>
      </c>
      <c r="F32" s="19">
        <f>SUM(F27:F31)</f>
        <v>1866559.4399999997</v>
      </c>
      <c r="G32" s="19">
        <f>SUM(G27:G31)</f>
        <v>2037424.5100000002</v>
      </c>
      <c r="H32" s="19">
        <f>SUM(H27:H31)</f>
        <v>368614.13000000012</v>
      </c>
      <c r="I32" s="37"/>
    </row>
    <row r="33" spans="3:12" ht="13.5" customHeight="1" thickBot="1" x14ac:dyDescent="0.25">
      <c r="C33" s="47" t="s">
        <v>55</v>
      </c>
      <c r="D33" s="47"/>
      <c r="E33" s="47"/>
      <c r="F33" s="47"/>
      <c r="G33" s="47"/>
      <c r="H33" s="47"/>
      <c r="I33" s="47"/>
    </row>
    <row r="34" spans="3:12" ht="50.25" customHeight="1" thickBot="1" x14ac:dyDescent="0.25">
      <c r="C34" s="27" t="s">
        <v>54</v>
      </c>
      <c r="D34" s="36" t="s">
        <v>53</v>
      </c>
      <c r="E34" s="35" t="s">
        <v>52</v>
      </c>
      <c r="F34" s="35" t="s">
        <v>51</v>
      </c>
      <c r="G34" s="35" t="s">
        <v>50</v>
      </c>
      <c r="H34" s="35" t="s">
        <v>49</v>
      </c>
      <c r="I34" s="34" t="s">
        <v>48</v>
      </c>
    </row>
    <row r="35" spans="3:12" ht="27" customHeight="1" thickBot="1" x14ac:dyDescent="0.25">
      <c r="C35" s="33" t="s">
        <v>47</v>
      </c>
      <c r="D35" s="32">
        <f>110753.14-6743.1+40.52</f>
        <v>104050.56</v>
      </c>
      <c r="E35" s="22">
        <v>652210.5</v>
      </c>
      <c r="F35" s="22">
        <v>646264.14</v>
      </c>
      <c r="G35" s="22">
        <f>+E35</f>
        <v>652210.5</v>
      </c>
      <c r="H35" s="22">
        <f t="shared" ref="H35:H44" si="0">+D35+E35-F35</f>
        <v>109996.92000000004</v>
      </c>
      <c r="I35" s="58" t="s">
        <v>46</v>
      </c>
      <c r="J35" s="28">
        <f>104050.56+1.55-2.76+20.9-37.76+1483.17+114.82+4188.66+934</f>
        <v>110753.14000000001</v>
      </c>
      <c r="K35" s="31">
        <f>+J35-H35</f>
        <v>756.21999999997206</v>
      </c>
      <c r="L35" s="31">
        <f>73824.18+20.64-26.02+88.39-111.56+2.19-2.76+29.92-37.76-D35</f>
        <v>-30263.339999999997</v>
      </c>
    </row>
    <row r="36" spans="3:12" ht="14.25" customHeight="1" thickBot="1" x14ac:dyDescent="0.25">
      <c r="C36" s="20" t="s">
        <v>45</v>
      </c>
      <c r="D36" s="26">
        <v>20609.389999999985</v>
      </c>
      <c r="E36" s="29">
        <v>131310.28</v>
      </c>
      <c r="F36" s="29">
        <v>130063.17</v>
      </c>
      <c r="G36" s="22">
        <v>19687.14</v>
      </c>
      <c r="H36" s="22">
        <f t="shared" si="0"/>
        <v>21856.499999999985</v>
      </c>
      <c r="I36" s="59"/>
    </row>
    <row r="37" spans="3:12" ht="13.5" customHeight="1" thickBot="1" x14ac:dyDescent="0.25">
      <c r="C37" s="27" t="s">
        <v>44</v>
      </c>
      <c r="D37" s="30">
        <v>3098.8000000000293</v>
      </c>
      <c r="E37" s="29"/>
      <c r="F37" s="29">
        <v>688.46</v>
      </c>
      <c r="G37" s="22"/>
      <c r="H37" s="22">
        <f t="shared" si="0"/>
        <v>2410.3400000000292</v>
      </c>
      <c r="I37" s="25"/>
    </row>
    <row r="38" spans="3:12" ht="12.75" customHeight="1" thickBot="1" x14ac:dyDescent="0.25">
      <c r="C38" s="20" t="s">
        <v>43</v>
      </c>
      <c r="D38" s="26">
        <v>13203.250000000015</v>
      </c>
      <c r="E38" s="29">
        <v>64768.04</v>
      </c>
      <c r="F38" s="29">
        <v>65068.33</v>
      </c>
      <c r="G38" s="22">
        <f>+E38</f>
        <v>64768.04</v>
      </c>
      <c r="H38" s="22">
        <f t="shared" si="0"/>
        <v>12902.960000000006</v>
      </c>
      <c r="I38" s="25" t="s">
        <v>42</v>
      </c>
    </row>
    <row r="39" spans="3:12" ht="26.25" customHeight="1" thickBot="1" x14ac:dyDescent="0.25">
      <c r="C39" s="20" t="s">
        <v>41</v>
      </c>
      <c r="D39" s="26">
        <v>22588.979999999981</v>
      </c>
      <c r="E39" s="29">
        <v>142888.32999999999</v>
      </c>
      <c r="F39" s="29">
        <v>141559.42000000001</v>
      </c>
      <c r="G39" s="22">
        <v>112394.36</v>
      </c>
      <c r="H39" s="22">
        <f t="shared" si="0"/>
        <v>23917.889999999956</v>
      </c>
      <c r="I39" s="21" t="s">
        <v>40</v>
      </c>
      <c r="J39" s="7">
        <f>11310.57+4463.55</f>
        <v>15774.119999999999</v>
      </c>
      <c r="K39" s="7">
        <f>14400.01+4862.63+3326.34</f>
        <v>22588.98</v>
      </c>
    </row>
    <row r="40" spans="3:12" ht="32.25" customHeight="1" thickBot="1" x14ac:dyDescent="0.25">
      <c r="C40" s="20" t="s">
        <v>39</v>
      </c>
      <c r="D40" s="26">
        <v>1257.9399999999996</v>
      </c>
      <c r="E40" s="23">
        <v>7958.55</v>
      </c>
      <c r="F40" s="23">
        <v>7994.22</v>
      </c>
      <c r="G40" s="22">
        <f>+E40</f>
        <v>7958.55</v>
      </c>
      <c r="H40" s="22">
        <f t="shared" si="0"/>
        <v>1222.2699999999995</v>
      </c>
      <c r="I40" s="21" t="s">
        <v>38</v>
      </c>
    </row>
    <row r="41" spans="3:12" ht="13.5" customHeight="1" thickBot="1" x14ac:dyDescent="0.25">
      <c r="C41" s="27" t="s">
        <v>37</v>
      </c>
      <c r="D41" s="26">
        <v>15920.699999999997</v>
      </c>
      <c r="E41" s="23">
        <v>92494.69</v>
      </c>
      <c r="F41" s="23">
        <v>91127.25</v>
      </c>
      <c r="G41" s="22">
        <f>+E41</f>
        <v>92494.69</v>
      </c>
      <c r="H41" s="22">
        <f t="shared" si="0"/>
        <v>17288.14</v>
      </c>
      <c r="I41" s="25"/>
      <c r="J41" s="28">
        <f>16153.59-232.89</f>
        <v>15920.7</v>
      </c>
    </row>
    <row r="42" spans="3:12" ht="13.5" customHeight="1" thickBot="1" x14ac:dyDescent="0.25">
      <c r="C42" s="27" t="s">
        <v>36</v>
      </c>
      <c r="D42" s="26">
        <v>12163.559999999998</v>
      </c>
      <c r="E42" s="23">
        <v>39924</v>
      </c>
      <c r="F42" s="23">
        <v>39624.019999999997</v>
      </c>
      <c r="G42" s="22">
        <f>+E42</f>
        <v>39924</v>
      </c>
      <c r="H42" s="22">
        <f t="shared" si="0"/>
        <v>12463.54</v>
      </c>
      <c r="I42" s="25"/>
      <c r="J42" s="7">
        <f>1109.81+549.56</f>
        <v>1659.37</v>
      </c>
      <c r="K42" s="7">
        <f>4033.04+8130.52</f>
        <v>12163.560000000001</v>
      </c>
    </row>
    <row r="43" spans="3:12" ht="13.5" customHeight="1" thickBot="1" x14ac:dyDescent="0.25">
      <c r="C43" s="27" t="s">
        <v>35</v>
      </c>
      <c r="D43" s="26">
        <f>6743.1-40.52</f>
        <v>6702.58</v>
      </c>
      <c r="E43" s="23">
        <v>66206.77</v>
      </c>
      <c r="F43" s="23">
        <v>64837.04</v>
      </c>
      <c r="G43" s="22">
        <f>+E43</f>
        <v>66206.77</v>
      </c>
      <c r="H43" s="22">
        <f t="shared" si="0"/>
        <v>8072.3100000000049</v>
      </c>
      <c r="I43" s="25"/>
    </row>
    <row r="44" spans="3:12" ht="13.5" customHeight="1" thickBot="1" x14ac:dyDescent="0.25">
      <c r="C44" s="20" t="s">
        <v>34</v>
      </c>
      <c r="D44" s="24">
        <v>10043.979999999989</v>
      </c>
      <c r="E44" s="23">
        <v>63665.57</v>
      </c>
      <c r="F44" s="23">
        <v>63134.75</v>
      </c>
      <c r="G44" s="22">
        <f>+E44</f>
        <v>63665.57</v>
      </c>
      <c r="H44" s="22">
        <f t="shared" si="0"/>
        <v>10574.799999999988</v>
      </c>
      <c r="I44" s="21" t="s">
        <v>33</v>
      </c>
    </row>
    <row r="45" spans="3:12" s="17" customFormat="1" ht="13.5" customHeight="1" thickBot="1" x14ac:dyDescent="0.25">
      <c r="C45" s="20" t="s">
        <v>32</v>
      </c>
      <c r="D45" s="19">
        <f>SUM(D35:D44)</f>
        <v>209639.73999999996</v>
      </c>
      <c r="E45" s="19">
        <f>SUM(E35:E44)</f>
        <v>1261426.7300000002</v>
      </c>
      <c r="F45" s="19">
        <f>SUM(F35:F44)</f>
        <v>1250360.8</v>
      </c>
      <c r="G45" s="19">
        <f>SUM(G35:G44)</f>
        <v>1119309.6200000001</v>
      </c>
      <c r="H45" s="19">
        <f>SUM(H35:H44)</f>
        <v>220705.67</v>
      </c>
      <c r="I45" s="18"/>
    </row>
    <row r="46" spans="3:12" ht="13.5" customHeight="1" thickBot="1" x14ac:dyDescent="0.25">
      <c r="C46" s="54" t="s">
        <v>31</v>
      </c>
      <c r="D46" s="54"/>
      <c r="E46" s="54"/>
      <c r="F46" s="54"/>
      <c r="G46" s="54"/>
      <c r="H46" s="54"/>
      <c r="I46" s="54"/>
    </row>
    <row r="47" spans="3:12" ht="26.25" customHeight="1" thickBot="1" x14ac:dyDescent="0.25">
      <c r="C47" s="15" t="s">
        <v>30</v>
      </c>
      <c r="D47" s="55" t="s">
        <v>29</v>
      </c>
      <c r="E47" s="56"/>
      <c r="F47" s="56"/>
      <c r="G47" s="56"/>
      <c r="H47" s="57"/>
      <c r="I47" s="16" t="s">
        <v>28</v>
      </c>
    </row>
    <row r="48" spans="3:12" ht="39" customHeight="1" thickBot="1" x14ac:dyDescent="0.25">
      <c r="C48" s="15" t="s">
        <v>27</v>
      </c>
      <c r="D48" s="55" t="s">
        <v>26</v>
      </c>
      <c r="E48" s="56"/>
      <c r="F48" s="56"/>
      <c r="G48" s="56"/>
      <c r="H48" s="57"/>
      <c r="I48" s="14" t="s">
        <v>25</v>
      </c>
    </row>
    <row r="49" spans="3:8" ht="18.75" customHeight="1" x14ac:dyDescent="0.3">
      <c r="C49" s="13" t="s">
        <v>24</v>
      </c>
      <c r="D49" s="13"/>
      <c r="E49" s="13"/>
      <c r="F49" s="13"/>
      <c r="G49" s="13"/>
      <c r="H49" s="12">
        <f>+H32+H45</f>
        <v>589319.80000000016</v>
      </c>
    </row>
    <row r="50" spans="3:8" ht="16.5" hidden="1" customHeight="1" x14ac:dyDescent="0.25">
      <c r="C50" s="11" t="s">
        <v>23</v>
      </c>
      <c r="D50" s="11"/>
    </row>
    <row r="51" spans="3:8" ht="12.75" customHeight="1" x14ac:dyDescent="0.2">
      <c r="C51" s="10" t="s">
        <v>22</v>
      </c>
    </row>
    <row r="52" spans="3:8" ht="12.75" customHeight="1" x14ac:dyDescent="0.2"/>
    <row r="53" spans="3:8" x14ac:dyDescent="0.2">
      <c r="D53" s="9"/>
      <c r="E53" s="9"/>
      <c r="F53" s="9"/>
    </row>
    <row r="54" spans="3:8" x14ac:dyDescent="0.2">
      <c r="D54" s="9"/>
    </row>
    <row r="55" spans="3:8" x14ac:dyDescent="0.2">
      <c r="H55" s="9"/>
    </row>
  </sheetData>
  <mergeCells count="11">
    <mergeCell ref="C46:I46"/>
    <mergeCell ref="D47:H47"/>
    <mergeCell ref="D48:H48"/>
    <mergeCell ref="I35:I36"/>
    <mergeCell ref="C21:I21"/>
    <mergeCell ref="C22:I22"/>
    <mergeCell ref="C33:I33"/>
    <mergeCell ref="C26:I26"/>
    <mergeCell ref="C24:I24"/>
    <mergeCell ref="C23:I23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3" zoomScaleNormal="100" zoomScaleSheetLayoutView="120" workbookViewId="0">
      <selection activeCell="G25" sqref="G25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4.28515625" customWidth="1"/>
    <col min="8" max="8" width="15.140625" customWidth="1"/>
    <col min="9" max="9" width="14.28515625" customWidth="1"/>
  </cols>
  <sheetData>
    <row r="13" spans="1:9" x14ac:dyDescent="0.25">
      <c r="A13" s="60" t="s">
        <v>21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20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19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5" t="s">
        <v>18</v>
      </c>
      <c r="B16" s="5" t="s">
        <v>17</v>
      </c>
      <c r="C16" s="5" t="s">
        <v>16</v>
      </c>
      <c r="D16" s="5" t="s">
        <v>15</v>
      </c>
      <c r="E16" s="5" t="s">
        <v>14</v>
      </c>
      <c r="F16" s="6" t="s">
        <v>13</v>
      </c>
      <c r="G16" s="6" t="s">
        <v>12</v>
      </c>
      <c r="H16" s="5" t="s">
        <v>11</v>
      </c>
      <c r="I16" s="5" t="s">
        <v>10</v>
      </c>
    </row>
    <row r="17" spans="1:9" x14ac:dyDescent="0.25">
      <c r="A17" s="4" t="s">
        <v>9</v>
      </c>
      <c r="B17" s="3">
        <v>-667.40176999999994</v>
      </c>
      <c r="C17" s="3"/>
      <c r="D17" s="3">
        <v>131.31028000000001</v>
      </c>
      <c r="E17" s="3">
        <v>130.06317000000001</v>
      </c>
      <c r="F17" s="3">
        <f>(24965+60643.45)/1000</f>
        <v>85.608449999999991</v>
      </c>
      <c r="G17" s="3">
        <v>19.687139999999999</v>
      </c>
      <c r="H17" s="2">
        <v>21.8565</v>
      </c>
      <c r="I17" s="2">
        <f>B17+D17+F17-G17</f>
        <v>-470.1701799999999</v>
      </c>
    </row>
    <row r="19" spans="1:9" x14ac:dyDescent="0.25">
      <c r="A19" t="s">
        <v>8</v>
      </c>
    </row>
    <row r="20" spans="1:9" x14ac:dyDescent="0.25">
      <c r="A20" t="s">
        <v>7</v>
      </c>
    </row>
    <row r="21" spans="1:9" x14ac:dyDescent="0.25">
      <c r="A21" t="s">
        <v>6</v>
      </c>
    </row>
    <row r="22" spans="1:9" x14ac:dyDescent="0.25">
      <c r="A22" t="s">
        <v>5</v>
      </c>
    </row>
    <row r="23" spans="1:9" x14ac:dyDescent="0.25">
      <c r="A23" t="s">
        <v>4</v>
      </c>
    </row>
    <row r="24" spans="1:9" x14ac:dyDescent="0.25">
      <c r="A24" t="s">
        <v>3</v>
      </c>
    </row>
    <row r="25" spans="1:9" x14ac:dyDescent="0.25">
      <c r="A25" t="s">
        <v>2</v>
      </c>
    </row>
    <row r="26" spans="1:9" x14ac:dyDescent="0.25">
      <c r="A26" t="s">
        <v>1</v>
      </c>
    </row>
    <row r="27" spans="1:9" x14ac:dyDescent="0.25">
      <c r="A27" t="s">
        <v>0</v>
      </c>
    </row>
    <row r="28" spans="1:9" x14ac:dyDescent="0.25">
      <c r="A28" s="1"/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Ларина8</vt:lpstr>
      <vt:lpstr>Ларина 8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2018-04-02T09:54:41Z</dcterms:created>
  <dcterms:modified xsi:type="dcterms:W3CDTF">2018-04-03T09:50:03Z</dcterms:modified>
</cp:coreProperties>
</file>