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 1 (2)" sheetId="2" r:id="rId1"/>
    <sheet name="Молодцова 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K27" i="2"/>
  <c r="H28" i="2"/>
  <c r="K28" i="2"/>
  <c r="H29" i="2"/>
  <c r="K29" i="2"/>
  <c r="H30" i="2"/>
  <c r="K30" i="2"/>
  <c r="H31" i="2"/>
  <c r="K31" i="2"/>
  <c r="D32" i="2"/>
  <c r="E32" i="2"/>
  <c r="F32" i="2"/>
  <c r="G32" i="2"/>
  <c r="H32" i="2"/>
  <c r="D35" i="2"/>
  <c r="L35" i="2" s="1"/>
  <c r="G35" i="2"/>
  <c r="H35" i="2"/>
  <c r="H45" i="2" s="1"/>
  <c r="H50" i="2" s="1"/>
  <c r="J35" i="2"/>
  <c r="K35" i="2"/>
  <c r="H36" i="2"/>
  <c r="J36" i="2"/>
  <c r="H37" i="2"/>
  <c r="G38" i="2"/>
  <c r="H38" i="2"/>
  <c r="J38" i="2"/>
  <c r="H39" i="2"/>
  <c r="J39" i="2"/>
  <c r="K39" i="2"/>
  <c r="G40" i="2"/>
  <c r="H40" i="2"/>
  <c r="J40" i="2"/>
  <c r="G41" i="2"/>
  <c r="H41" i="2"/>
  <c r="J41" i="2"/>
  <c r="G42" i="2"/>
  <c r="H42" i="2"/>
  <c r="J42" i="2"/>
  <c r="K42" i="2"/>
  <c r="D43" i="2"/>
  <c r="G43" i="2"/>
  <c r="H43" i="2"/>
  <c r="G44" i="2"/>
  <c r="H44" i="2"/>
  <c r="J44" i="2"/>
  <c r="E45" i="2"/>
  <c r="F45" i="2"/>
  <c r="G45" i="2"/>
  <c r="F16" i="1"/>
  <c r="I16" i="1"/>
  <c r="D45" i="2" l="1"/>
</calcChain>
</file>

<file path=xl/sharedStrings.xml><?xml version="1.0" encoding="utf-8"?>
<sst xmlns="http://schemas.openxmlformats.org/spreadsheetml/2006/main" count="77" uniqueCount="69">
  <si>
    <t>смена кранов спускных на трубопров. стояков ХВС, ГВС - 0.16 т.р.</t>
  </si>
  <si>
    <t>прочее - 2.44 т.р.</t>
  </si>
  <si>
    <t>ремонт тамбурной двери, изготовление и установка решеток  - 17.68 т.р.</t>
  </si>
  <si>
    <t>смена стекол - 0,31 т.р.</t>
  </si>
  <si>
    <t>аварийное обслуживание - 3.16 т.р.</t>
  </si>
  <si>
    <t>ремонт ЦО - 0.87 т.р.</t>
  </si>
  <si>
    <t>работы по электрике - 4.77 т.р.</t>
  </si>
  <si>
    <t>ремонт козырька над подъездом  - 0.83т.р.</t>
  </si>
  <si>
    <t>ремонт и герметизация стеновых швов - 179.70т.р.</t>
  </si>
  <si>
    <t>ремонт лифтового оборудования - 56.01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</si>
  <si>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265</t>
    </r>
    <r>
      <rPr>
        <b/>
        <sz val="11"/>
        <color indexed="8"/>
        <rFont val="Calibri"/>
        <family val="2"/>
        <charset val="204"/>
      </rPr>
      <t xml:space="preserve">,93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</si>
  <si>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</si>
  <si>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</si>
  <si>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</si>
  <si>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</si>
  <si>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</si>
  <si>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</si>
  <si>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</si>
  <si>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</si>
  <si>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</si>
  <si>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</si>
  <si>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 по ул. Молодцова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</si>
  <si>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</si>
  <si>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</si>
  <si>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</si>
  <si>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</si>
  <si>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</si>
  <si>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ООО "СЗЛК"</t>
  </si>
  <si>
    <t xml:space="preserve">Поступило от ООО "СЗЛК" за управление и содержание общедомового имущества, и за сбор ТБО 9570,00 руб. 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</si>
  <si>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</si>
  <si>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3240,00 руб., от ОАО "Вымпелком" 4900,00 руб., от ООО "Перспектива" 600,00 руб., от ООО "ГМК" 12826,00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</si>
  <si>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</si>
  <si>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</si>
  <si>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</si>
  <si>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</si>
  <si>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</si>
  <si>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</si>
  <si>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</si>
  <si>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</si>
  <si>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</si>
  <si>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</si>
  <si>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</si>
  <si>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</si>
  <si>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</si>
  <si>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</si>
  <si>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</si>
  <si>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</si>
  <si>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Н/2008-4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</si>
  <si>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</si>
  <si>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</si>
  <si>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</si>
  <si>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</si>
  <si>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</si>
  <si>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</si>
  <si>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</si>
  <si>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</si>
  <si>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</si>
  <si>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</si>
  <si>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</si>
  <si>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</si>
  <si>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</si>
  <si>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</si>
  <si>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</si>
  <si>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</si>
  <si>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</si>
  <si>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</si>
  <si>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</si>
  <si>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</si>
  <si>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1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</si>
</sst>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3" fillId="0" borderId="0" xfId="1" applyFont="1" applyFill="1"/>
    <xf numFmtId="4" fontId="6" fillId="0" borderId="0" xfId="1" applyNumberFormat="1" applyFont="1" applyFill="1"/>
    <xf numFmtId="0" fontId="7" fillId="0" borderId="0" xfId="1" applyFont="1" applyFill="1"/>
    <xf numFmtId="0" fontId="3" fillId="3" borderId="0" xfId="1" applyFill="1"/>
    <xf numFmtId="0" fontId="4" fillId="3" borderId="2" xfId="1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vertical="top" wrapText="1"/>
    </xf>
    <xf numFmtId="4" fontId="8" fillId="0" borderId="8" xfId="1" applyNumberFormat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" fontId="9" fillId="0" borderId="3" xfId="1" applyNumberFormat="1" applyFont="1" applyFill="1" applyBorder="1" applyAlignment="1">
      <alignment vertical="top" wrapText="1"/>
    </xf>
    <xf numFmtId="4" fontId="9" fillId="0" borderId="8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horizontal="right" vertical="top" wrapText="1"/>
    </xf>
    <xf numFmtId="2" fontId="3" fillId="0" borderId="0" xfId="1" applyNumberFormat="1" applyFill="1"/>
    <xf numFmtId="0" fontId="10" fillId="0" borderId="8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4" fontId="5" fillId="0" borderId="8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4" fillId="0" borderId="9" xfId="1" applyFont="1" applyFill="1" applyBorder="1" applyAlignment="1">
      <alignment horizontal="center" vertical="top" wrapText="1"/>
    </xf>
    <xf numFmtId="0" fontId="17" fillId="0" borderId="0" xfId="1" applyFont="1" applyFill="1" applyBorder="1"/>
    <xf numFmtId="0" fontId="8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17" fillId="0" borderId="0" xfId="1" applyFont="1" applyFill="1"/>
    <xf numFmtId="4" fontId="4" fillId="3" borderId="5" xfId="1" applyNumberFormat="1" applyFont="1" applyFill="1" applyBorder="1" applyAlignment="1">
      <alignment horizontal="center" vertical="top" wrapText="1"/>
    </xf>
    <xf numFmtId="0" fontId="3" fillId="3" borderId="4" xfId="1" applyFill="1" applyBorder="1" applyAlignment="1">
      <alignment horizontal="center" vertical="top" wrapText="1"/>
    </xf>
    <xf numFmtId="0" fontId="3" fillId="3" borderId="3" xfId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C21" zoomScaleNormal="100" workbookViewId="0">
      <selection activeCell="C23" sqref="C23:I23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.42578125" style="8" customWidth="1"/>
    <col min="4" max="4" width="12.710937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" style="8" customWidth="1"/>
    <col min="9" max="9" width="23.7109375" style="8" customWidth="1"/>
    <col min="10" max="10" width="10.5703125" style="7" hidden="1" customWidth="1"/>
    <col min="11" max="11" width="9.5703125" style="7" hidden="1" customWidth="1"/>
    <col min="12" max="12" width="0" style="7" hidden="1" customWidth="1"/>
    <col min="13" max="16384" width="9.140625" style="7"/>
  </cols>
  <sheetData>
    <row r="1" spans="3:9" ht="12.75" hidden="1" customHeight="1" x14ac:dyDescent="0.2">
      <c r="C1" s="44"/>
      <c r="D1" s="44"/>
      <c r="E1" s="44"/>
      <c r="F1" s="44"/>
      <c r="G1" s="44"/>
      <c r="H1" s="44"/>
      <c r="I1" s="44"/>
    </row>
    <row r="2" spans="3:9" ht="13.5" hidden="1" customHeight="1" thickBot="1" x14ac:dyDescent="0.25">
      <c r="C2" s="44"/>
      <c r="D2" s="44"/>
      <c r="E2" s="44" t="s">
        <v>67</v>
      </c>
      <c r="F2" s="44"/>
      <c r="G2" s="44"/>
      <c r="H2" s="44"/>
      <c r="I2" s="44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11" ht="12.75" customHeight="1" x14ac:dyDescent="0.2">
      <c r="C17" s="39"/>
      <c r="D17" s="39"/>
      <c r="E17" s="38"/>
      <c r="F17" s="38"/>
      <c r="G17" s="38"/>
      <c r="H17" s="38"/>
      <c r="I17" s="38"/>
    </row>
    <row r="18" spans="3:11" ht="12.75" customHeight="1" x14ac:dyDescent="0.2">
      <c r="C18" s="39"/>
      <c r="D18" s="39"/>
      <c r="E18" s="38"/>
      <c r="F18" s="38"/>
      <c r="G18" s="38"/>
      <c r="H18" s="38"/>
      <c r="I18" s="38"/>
    </row>
    <row r="19" spans="3:11" ht="12.75" customHeight="1" x14ac:dyDescent="0.2">
      <c r="C19" s="39"/>
      <c r="D19" s="39"/>
      <c r="E19" s="38"/>
      <c r="F19" s="38"/>
      <c r="G19" s="38"/>
      <c r="H19" s="38"/>
      <c r="I19" s="38"/>
    </row>
    <row r="20" spans="3:11" ht="12.75" customHeight="1" x14ac:dyDescent="0.2">
      <c r="C20" s="39"/>
      <c r="D20" s="39"/>
      <c r="E20" s="38"/>
      <c r="F20" s="38"/>
      <c r="G20" s="38"/>
      <c r="H20" s="38"/>
      <c r="I20" s="38"/>
    </row>
    <row r="21" spans="3:11" ht="14.25" x14ac:dyDescent="0.2">
      <c r="C21" s="58" t="s">
        <v>66</v>
      </c>
      <c r="D21" s="58"/>
      <c r="E21" s="58"/>
      <c r="F21" s="58"/>
      <c r="G21" s="58"/>
      <c r="H21" s="58"/>
      <c r="I21" s="58"/>
    </row>
    <row r="22" spans="3:11" x14ac:dyDescent="0.2">
      <c r="C22" s="54" t="s">
        <v>65</v>
      </c>
      <c r="D22" s="54"/>
      <c r="E22" s="54"/>
      <c r="F22" s="54"/>
      <c r="G22" s="54"/>
      <c r="H22" s="54"/>
      <c r="I22" s="54"/>
    </row>
    <row r="23" spans="3:11" x14ac:dyDescent="0.2">
      <c r="C23" s="54" t="s">
        <v>68</v>
      </c>
      <c r="D23" s="54"/>
      <c r="E23" s="54"/>
      <c r="F23" s="54"/>
      <c r="G23" s="54"/>
      <c r="H23" s="54"/>
      <c r="I23" s="54"/>
    </row>
    <row r="24" spans="3:11" ht="6" customHeight="1" thickBot="1" x14ac:dyDescent="0.25">
      <c r="C24" s="62"/>
      <c r="D24" s="62"/>
      <c r="E24" s="62"/>
      <c r="F24" s="62"/>
      <c r="G24" s="62"/>
      <c r="H24" s="62"/>
      <c r="I24" s="62"/>
    </row>
    <row r="25" spans="3:11" ht="54.75" customHeight="1" thickBot="1" x14ac:dyDescent="0.25">
      <c r="C25" s="33" t="s">
        <v>55</v>
      </c>
      <c r="D25" s="36" t="s">
        <v>54</v>
      </c>
      <c r="E25" s="35" t="s">
        <v>53</v>
      </c>
      <c r="F25" s="35" t="s">
        <v>52</v>
      </c>
      <c r="G25" s="35" t="s">
        <v>51</v>
      </c>
      <c r="H25" s="35" t="s">
        <v>50</v>
      </c>
      <c r="I25" s="36" t="s">
        <v>64</v>
      </c>
    </row>
    <row r="26" spans="3:11" ht="13.5" customHeight="1" thickBot="1" x14ac:dyDescent="0.25">
      <c r="C26" s="60" t="s">
        <v>63</v>
      </c>
      <c r="D26" s="59"/>
      <c r="E26" s="59"/>
      <c r="F26" s="59"/>
      <c r="G26" s="59"/>
      <c r="H26" s="59"/>
      <c r="I26" s="61"/>
    </row>
    <row r="27" spans="3:11" ht="13.5" customHeight="1" thickBot="1" x14ac:dyDescent="0.25">
      <c r="C27" s="21" t="s">
        <v>62</v>
      </c>
      <c r="D27" s="26">
        <v>847227.39999999944</v>
      </c>
      <c r="E27" s="24">
        <v>4670849.6100000003</v>
      </c>
      <c r="F27" s="24">
        <v>4508247.1500000004</v>
      </c>
      <c r="G27" s="24">
        <v>4233267.18</v>
      </c>
      <c r="H27" s="24">
        <f>+D27+E27-F27</f>
        <v>1009829.8599999994</v>
      </c>
      <c r="I27" s="55" t="s">
        <v>61</v>
      </c>
      <c r="K27" s="27">
        <f>82756.01+89273.48+21565.69+656078.55-2446.33</f>
        <v>847227.4</v>
      </c>
    </row>
    <row r="28" spans="3:11" ht="13.5" customHeight="1" thickBot="1" x14ac:dyDescent="0.25">
      <c r="C28" s="21" t="s">
        <v>60</v>
      </c>
      <c r="D28" s="26">
        <v>438130.74999999907</v>
      </c>
      <c r="E28" s="25">
        <v>1458559.02</v>
      </c>
      <c r="F28" s="25">
        <v>1351958.4</v>
      </c>
      <c r="G28" s="24">
        <v>1188687.68</v>
      </c>
      <c r="H28" s="24">
        <f>+D28+E28-F28</f>
        <v>544731.36999999918</v>
      </c>
      <c r="I28" s="56"/>
      <c r="K28" s="27">
        <f>20434.36+111650.44+33868.87+280270.65-8093.57</f>
        <v>438130.75</v>
      </c>
    </row>
    <row r="29" spans="3:11" ht="13.5" customHeight="1" thickBot="1" x14ac:dyDescent="0.25">
      <c r="C29" s="21" t="s">
        <v>59</v>
      </c>
      <c r="D29" s="26">
        <v>243844.74000000011</v>
      </c>
      <c r="E29" s="25">
        <v>887085.72</v>
      </c>
      <c r="F29" s="25">
        <v>844856.49</v>
      </c>
      <c r="G29" s="24">
        <v>941438</v>
      </c>
      <c r="H29" s="24">
        <f>+D29+E29-F29</f>
        <v>286073.96999999997</v>
      </c>
      <c r="I29" s="56"/>
      <c r="K29" s="27">
        <f>165263.27-11630.96+12586.59+77625.84</f>
        <v>243844.74</v>
      </c>
    </row>
    <row r="30" spans="3:11" ht="13.5" customHeight="1" thickBot="1" x14ac:dyDescent="0.25">
      <c r="C30" s="21" t="s">
        <v>58</v>
      </c>
      <c r="D30" s="26">
        <v>144106.38</v>
      </c>
      <c r="E30" s="25">
        <v>576744.89</v>
      </c>
      <c r="F30" s="25">
        <v>532712.29</v>
      </c>
      <c r="G30" s="24">
        <v>572305.13</v>
      </c>
      <c r="H30" s="24">
        <f>+D30+E30-F30</f>
        <v>188138.97999999998</v>
      </c>
      <c r="I30" s="56"/>
      <c r="K30" s="27">
        <f>2547.76+44401.29-1174.42+13987.9+62504.58-4013.84+26620.26-767.15</f>
        <v>144106.38000000003</v>
      </c>
    </row>
    <row r="31" spans="3:11" ht="13.5" customHeight="1" thickBot="1" x14ac:dyDescent="0.25">
      <c r="C31" s="21" t="s">
        <v>57</v>
      </c>
      <c r="D31" s="26">
        <v>9960.7099999999991</v>
      </c>
      <c r="E31" s="25">
        <v>92271.43</v>
      </c>
      <c r="F31" s="25">
        <v>89684.82</v>
      </c>
      <c r="G31" s="24"/>
      <c r="H31" s="24">
        <f>+D31+E31-F31</f>
        <v>12547.319999999978</v>
      </c>
      <c r="I31" s="57"/>
      <c r="K31" s="7">
        <f>2043.24+2664.74-50.87+4892.45-10.57+166.1+189.9+65.72</f>
        <v>9960.7099999999991</v>
      </c>
    </row>
    <row r="32" spans="3:11" ht="13.5" customHeight="1" thickBot="1" x14ac:dyDescent="0.25">
      <c r="C32" s="21" t="s">
        <v>33</v>
      </c>
      <c r="D32" s="20">
        <f>SUM(D27:D31)</f>
        <v>1683269.9799999986</v>
      </c>
      <c r="E32" s="20">
        <f>SUM(E27:E31)</f>
        <v>7685510.6699999999</v>
      </c>
      <c r="F32" s="20">
        <f>SUM(F27:F31)</f>
        <v>7327459.1500000013</v>
      </c>
      <c r="G32" s="20">
        <f>SUM(G27:G31)</f>
        <v>6935697.9899999993</v>
      </c>
      <c r="H32" s="20">
        <f>SUM(H27:H31)</f>
        <v>2041321.4999999986</v>
      </c>
      <c r="I32" s="37"/>
    </row>
    <row r="33" spans="3:12" ht="13.5" customHeight="1" thickBot="1" x14ac:dyDescent="0.25">
      <c r="C33" s="59" t="s">
        <v>56</v>
      </c>
      <c r="D33" s="59"/>
      <c r="E33" s="59"/>
      <c r="F33" s="59"/>
      <c r="G33" s="59"/>
      <c r="H33" s="59"/>
      <c r="I33" s="59"/>
    </row>
    <row r="34" spans="3:12" ht="52.5" customHeight="1" thickBot="1" x14ac:dyDescent="0.25">
      <c r="C34" s="29" t="s">
        <v>55</v>
      </c>
      <c r="D34" s="36" t="s">
        <v>54</v>
      </c>
      <c r="E34" s="35" t="s">
        <v>53</v>
      </c>
      <c r="F34" s="35" t="s">
        <v>52</v>
      </c>
      <c r="G34" s="35" t="s">
        <v>51</v>
      </c>
      <c r="H34" s="35" t="s">
        <v>50</v>
      </c>
      <c r="I34" s="34" t="s">
        <v>49</v>
      </c>
    </row>
    <row r="35" spans="3:12" ht="29.25" customHeight="1" thickBot="1" x14ac:dyDescent="0.25">
      <c r="C35" s="33" t="s">
        <v>48</v>
      </c>
      <c r="D35" s="32">
        <f>499851.979999998-6720.97+54.87</f>
        <v>493185.87999999803</v>
      </c>
      <c r="E35" s="23">
        <v>2782029.38</v>
      </c>
      <c r="F35" s="23">
        <v>2727291.88</v>
      </c>
      <c r="G35" s="24">
        <f>+E35</f>
        <v>2782029.38</v>
      </c>
      <c r="H35" s="23">
        <f t="shared" ref="H35:H44" si="0">+D35+E35-F35</f>
        <v>547923.37999999803</v>
      </c>
      <c r="I35" s="52" t="s">
        <v>47</v>
      </c>
      <c r="J35" s="27">
        <f>494068.34-882.46+677.8-4.62+2437.72-13.39+429.51-4.12+3084.77-30.96+11.49-0.23+79.68-1.55</f>
        <v>499851.98</v>
      </c>
      <c r="K35" s="31">
        <f>+H35-J35</f>
        <v>48071.399999998044</v>
      </c>
      <c r="L35" s="31">
        <f>+D35-413397.37+1253.99-23.48+0.68-72.73+2.1-16.46+0.23-113.98+1.55</f>
        <v>80820.409999998039</v>
      </c>
    </row>
    <row r="36" spans="3:12" ht="14.25" customHeight="1" thickBot="1" x14ac:dyDescent="0.25">
      <c r="C36" s="21" t="s">
        <v>46</v>
      </c>
      <c r="D36" s="26">
        <v>100924.58999999997</v>
      </c>
      <c r="E36" s="24">
        <v>560163.83999999997</v>
      </c>
      <c r="F36" s="24">
        <v>549364.80000000005</v>
      </c>
      <c r="G36" s="24">
        <v>265934.93</v>
      </c>
      <c r="H36" s="23">
        <f t="shared" si="0"/>
        <v>111723.62999999989</v>
      </c>
      <c r="I36" s="53"/>
      <c r="J36" s="27">
        <f>101351.59-427</f>
        <v>100924.59</v>
      </c>
    </row>
    <row r="37" spans="3:12" ht="13.5" customHeight="1" thickBot="1" x14ac:dyDescent="0.25">
      <c r="C37" s="29" t="s">
        <v>45</v>
      </c>
      <c r="D37" s="30">
        <v>10679.14000000005</v>
      </c>
      <c r="E37" s="24"/>
      <c r="F37" s="24">
        <v>1237.3599999999999</v>
      </c>
      <c r="G37" s="24"/>
      <c r="H37" s="23">
        <f t="shared" si="0"/>
        <v>9441.7800000000498</v>
      </c>
      <c r="I37" s="28"/>
    </row>
    <row r="38" spans="3:12" ht="14.25" customHeight="1" thickBot="1" x14ac:dyDescent="0.25">
      <c r="C38" s="21" t="s">
        <v>44</v>
      </c>
      <c r="D38" s="26">
        <v>63608.930000000109</v>
      </c>
      <c r="E38" s="24">
        <v>320976.48</v>
      </c>
      <c r="F38" s="24">
        <v>316307.78000000003</v>
      </c>
      <c r="G38" s="24">
        <f>+E38</f>
        <v>320976.48</v>
      </c>
      <c r="H38" s="23">
        <f t="shared" si="0"/>
        <v>68277.630000000063</v>
      </c>
      <c r="I38" s="28" t="s">
        <v>43</v>
      </c>
      <c r="J38" s="7">
        <f>63853.6-244.67</f>
        <v>63608.93</v>
      </c>
    </row>
    <row r="39" spans="3:12" ht="25.5" customHeight="1" thickBot="1" x14ac:dyDescent="0.25">
      <c r="C39" s="21" t="s">
        <v>42</v>
      </c>
      <c r="D39" s="26">
        <v>106043.4800000001</v>
      </c>
      <c r="E39" s="24">
        <v>609553.06999999995</v>
      </c>
      <c r="F39" s="24">
        <v>598005.93999999994</v>
      </c>
      <c r="G39" s="24">
        <v>463999.9</v>
      </c>
      <c r="H39" s="23">
        <f t="shared" si="0"/>
        <v>117590.6100000001</v>
      </c>
      <c r="I39" s="22" t="s">
        <v>41</v>
      </c>
      <c r="J39" s="7">
        <f>34240.57+53485.39-267.33</f>
        <v>87458.62999999999</v>
      </c>
      <c r="K39" s="27">
        <f>53412.14-464.66+29397.84+23698.16</f>
        <v>106043.48</v>
      </c>
    </row>
    <row r="40" spans="3:12" ht="28.5" customHeight="1" thickBot="1" x14ac:dyDescent="0.25">
      <c r="C40" s="21" t="s">
        <v>40</v>
      </c>
      <c r="D40" s="26">
        <v>5678.8599999999969</v>
      </c>
      <c r="E40" s="25">
        <v>32406.240000000002</v>
      </c>
      <c r="F40" s="25">
        <v>32138.91</v>
      </c>
      <c r="G40" s="24">
        <f>+E40</f>
        <v>32406.240000000002</v>
      </c>
      <c r="H40" s="23">
        <f t="shared" si="0"/>
        <v>5946.1899999999987</v>
      </c>
      <c r="I40" s="22" t="s">
        <v>39</v>
      </c>
      <c r="J40" s="7">
        <f>5703.54-24.68</f>
        <v>5678.86</v>
      </c>
    </row>
    <row r="41" spans="3:12" ht="13.5" customHeight="1" thickBot="1" x14ac:dyDescent="0.25">
      <c r="C41" s="29" t="s">
        <v>38</v>
      </c>
      <c r="D41" s="26">
        <v>75855.63</v>
      </c>
      <c r="E41" s="25">
        <v>373075.08</v>
      </c>
      <c r="F41" s="25">
        <v>359023.95</v>
      </c>
      <c r="G41" s="24">
        <f>+E41</f>
        <v>373075.08</v>
      </c>
      <c r="H41" s="23">
        <f t="shared" si="0"/>
        <v>89906.760000000009</v>
      </c>
      <c r="I41" s="28"/>
      <c r="J41" s="7">
        <f>76052.39-196.76</f>
        <v>75855.63</v>
      </c>
    </row>
    <row r="42" spans="3:12" ht="13.5" customHeight="1" thickBot="1" x14ac:dyDescent="0.25">
      <c r="C42" s="29" t="s">
        <v>37</v>
      </c>
      <c r="D42" s="26">
        <v>26681.600000000006</v>
      </c>
      <c r="E42" s="25">
        <v>167892.83</v>
      </c>
      <c r="F42" s="25">
        <v>122502.67</v>
      </c>
      <c r="G42" s="24">
        <f>+E42</f>
        <v>167892.83</v>
      </c>
      <c r="H42" s="23">
        <f t="shared" si="0"/>
        <v>72071.759999999995</v>
      </c>
      <c r="I42" s="28"/>
      <c r="J42" s="7">
        <f>7385.8-168.42+3290.3-83.39</f>
        <v>10424.290000000001</v>
      </c>
      <c r="K42" s="27">
        <f>18800.6-964.29+9323.72-478.43</f>
        <v>26681.599999999999</v>
      </c>
    </row>
    <row r="43" spans="3:12" ht="13.5" customHeight="1" thickBot="1" x14ac:dyDescent="0.25">
      <c r="C43" s="29" t="s">
        <v>36</v>
      </c>
      <c r="D43" s="26">
        <f>6720.97-54.87</f>
        <v>6666.1</v>
      </c>
      <c r="E43" s="25">
        <v>76306.53</v>
      </c>
      <c r="F43" s="25">
        <v>74338.48</v>
      </c>
      <c r="G43" s="24">
        <f>+E43</f>
        <v>76306.53</v>
      </c>
      <c r="H43" s="23">
        <f t="shared" si="0"/>
        <v>8634.1500000000087</v>
      </c>
      <c r="I43" s="28"/>
      <c r="K43" s="27"/>
    </row>
    <row r="44" spans="3:12" ht="13.5" customHeight="1" thickBot="1" x14ac:dyDescent="0.25">
      <c r="C44" s="21" t="s">
        <v>35</v>
      </c>
      <c r="D44" s="26">
        <v>20980.270000000004</v>
      </c>
      <c r="E44" s="25">
        <v>124995.36</v>
      </c>
      <c r="F44" s="25">
        <v>123307.91</v>
      </c>
      <c r="G44" s="24">
        <f>+E44</f>
        <v>124995.36</v>
      </c>
      <c r="H44" s="23">
        <f t="shared" si="0"/>
        <v>22667.72</v>
      </c>
      <c r="I44" s="22" t="s">
        <v>34</v>
      </c>
      <c r="J44" s="7">
        <f>21075.53-95.26</f>
        <v>20980.27</v>
      </c>
    </row>
    <row r="45" spans="3:12" s="11" customFormat="1" ht="13.5" customHeight="1" thickBot="1" x14ac:dyDescent="0.25">
      <c r="C45" s="21" t="s">
        <v>33</v>
      </c>
      <c r="D45" s="20">
        <f>SUM(D35:D44)</f>
        <v>910304.47999999824</v>
      </c>
      <c r="E45" s="20">
        <f>SUM(E35:E44)</f>
        <v>5047398.8100000005</v>
      </c>
      <c r="F45" s="20">
        <f>SUM(F35:F44)</f>
        <v>4903519.68</v>
      </c>
      <c r="G45" s="20">
        <f>SUM(G35:G44)</f>
        <v>4607616.7300000004</v>
      </c>
      <c r="H45" s="20">
        <f>SUM(H35:H44)</f>
        <v>1054183.6099999982</v>
      </c>
      <c r="I45" s="19"/>
    </row>
    <row r="46" spans="3:12" ht="13.5" customHeight="1" thickBot="1" x14ac:dyDescent="0.25">
      <c r="C46" s="48" t="s">
        <v>32</v>
      </c>
      <c r="D46" s="48"/>
      <c r="E46" s="48"/>
      <c r="F46" s="48"/>
      <c r="G46" s="48"/>
      <c r="H46" s="48"/>
      <c r="I46" s="48"/>
    </row>
    <row r="47" spans="3:12" ht="44.25" customHeight="1" thickBot="1" x14ac:dyDescent="0.25">
      <c r="C47" s="18" t="s">
        <v>31</v>
      </c>
      <c r="D47" s="49" t="s">
        <v>30</v>
      </c>
      <c r="E47" s="50"/>
      <c r="F47" s="50"/>
      <c r="G47" s="50"/>
      <c r="H47" s="51"/>
      <c r="I47" s="17" t="s">
        <v>29</v>
      </c>
    </row>
    <row r="48" spans="3:12" s="14" customFormat="1" ht="30.75" customHeight="1" thickBot="1" x14ac:dyDescent="0.25">
      <c r="C48" s="16" t="s">
        <v>27</v>
      </c>
      <c r="D48" s="45" t="s">
        <v>28</v>
      </c>
      <c r="E48" s="46"/>
      <c r="F48" s="46"/>
      <c r="G48" s="46"/>
      <c r="H48" s="47"/>
      <c r="I48" s="15" t="s">
        <v>27</v>
      </c>
    </row>
    <row r="49" spans="3:9" s="14" customFormat="1" ht="0.75" customHeight="1" thickBot="1" x14ac:dyDescent="0.25">
      <c r="C49" s="16"/>
      <c r="D49" s="45"/>
      <c r="E49" s="46"/>
      <c r="F49" s="46"/>
      <c r="G49" s="46"/>
      <c r="H49" s="47"/>
      <c r="I49" s="15"/>
    </row>
    <row r="50" spans="3:9" ht="14.25" customHeight="1" x14ac:dyDescent="0.3">
      <c r="C50" s="13" t="s">
        <v>26</v>
      </c>
      <c r="D50" s="13"/>
      <c r="E50" s="13"/>
      <c r="F50" s="13"/>
      <c r="G50" s="13"/>
      <c r="H50" s="12">
        <f>+H32+H45</f>
        <v>3095505.1099999966</v>
      </c>
    </row>
    <row r="51" spans="3:9" s="11" customFormat="1" ht="12" customHeight="1" x14ac:dyDescent="0.2">
      <c r="C51" s="8" t="s">
        <v>25</v>
      </c>
      <c r="D51" s="8"/>
      <c r="E51" s="8"/>
      <c r="F51" s="8"/>
      <c r="G51" s="8"/>
      <c r="H51" s="8"/>
      <c r="I51" s="8"/>
    </row>
    <row r="52" spans="3:9" ht="12.75" customHeight="1" x14ac:dyDescent="0.2">
      <c r="C52" s="10" t="s">
        <v>24</v>
      </c>
    </row>
    <row r="54" spans="3:9" x14ac:dyDescent="0.2">
      <c r="D54" s="9"/>
      <c r="E54" s="9"/>
      <c r="F54" s="9"/>
      <c r="G54" s="9"/>
      <c r="H54" s="9"/>
    </row>
    <row r="55" spans="3:9" x14ac:dyDescent="0.2">
      <c r="D55" s="9"/>
    </row>
    <row r="56" spans="3:9" x14ac:dyDescent="0.2">
      <c r="H56" s="9"/>
    </row>
  </sheetData>
  <mergeCells count="12">
    <mergeCell ref="C21:I21"/>
    <mergeCell ref="C22:I22"/>
    <mergeCell ref="C33:I33"/>
    <mergeCell ref="C26:I26"/>
    <mergeCell ref="C24:I24"/>
    <mergeCell ref="D49:H49"/>
    <mergeCell ref="C46:I46"/>
    <mergeCell ref="D47:H47"/>
    <mergeCell ref="I35:I36"/>
    <mergeCell ref="C23:I23"/>
    <mergeCell ref="I27:I31"/>
    <mergeCell ref="D48:H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9"/>
  <sheetViews>
    <sheetView topLeftCell="A13" zoomScaleNormal="100" zoomScaleSheetLayoutView="120" workbookViewId="0">
      <selection activeCell="G25" sqref="G2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2" spans="1:9" x14ac:dyDescent="0.25">
      <c r="A12" s="63" t="s">
        <v>23</v>
      </c>
      <c r="B12" s="63"/>
      <c r="C12" s="63"/>
      <c r="D12" s="63"/>
      <c r="E12" s="63"/>
      <c r="F12" s="63"/>
      <c r="G12" s="63"/>
      <c r="H12" s="63"/>
      <c r="I12" s="63"/>
    </row>
    <row r="13" spans="1:9" x14ac:dyDescent="0.25">
      <c r="A13" s="63" t="s">
        <v>22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21</v>
      </c>
      <c r="B14" s="63"/>
      <c r="C14" s="63"/>
      <c r="D14" s="63"/>
      <c r="E14" s="63"/>
      <c r="F14" s="63"/>
      <c r="G14" s="63"/>
      <c r="H14" s="63"/>
      <c r="I14" s="63"/>
    </row>
    <row r="15" spans="1:9" ht="60" x14ac:dyDescent="0.25">
      <c r="A15" s="5" t="s">
        <v>20</v>
      </c>
      <c r="B15" s="5" t="s">
        <v>19</v>
      </c>
      <c r="C15" s="5" t="s">
        <v>18</v>
      </c>
      <c r="D15" s="5" t="s">
        <v>17</v>
      </c>
      <c r="E15" s="5" t="s">
        <v>16</v>
      </c>
      <c r="F15" s="6" t="s">
        <v>15</v>
      </c>
      <c r="G15" s="6" t="s">
        <v>14</v>
      </c>
      <c r="H15" s="5" t="s">
        <v>13</v>
      </c>
      <c r="I15" s="5" t="s">
        <v>12</v>
      </c>
    </row>
    <row r="16" spans="1:9" x14ac:dyDescent="0.25">
      <c r="A16" s="4" t="s">
        <v>11</v>
      </c>
      <c r="B16" s="3">
        <v>-320.03976999999992</v>
      </c>
      <c r="C16" s="3"/>
      <c r="D16" s="3">
        <v>560.16384000000005</v>
      </c>
      <c r="E16" s="3">
        <v>549.36479999999995</v>
      </c>
      <c r="F16" s="3">
        <f>(21566+9570)/1000</f>
        <v>31.135999999999999</v>
      </c>
      <c r="G16" s="3">
        <v>265.93493000000001</v>
      </c>
      <c r="H16" s="3">
        <v>111.72363</v>
      </c>
      <c r="I16" s="2">
        <f>B16+D16+F16-G16</f>
        <v>5.3251400000001468</v>
      </c>
    </row>
    <row r="18" spans="1:1" x14ac:dyDescent="0.25">
      <c r="A18" t="s">
        <v>10</v>
      </c>
    </row>
    <row r="19" spans="1:1" x14ac:dyDescent="0.25">
      <c r="A19" s="1" t="s">
        <v>9</v>
      </c>
    </row>
    <row r="20" spans="1:1" x14ac:dyDescent="0.25">
      <c r="A20" s="1" t="s">
        <v>8</v>
      </c>
    </row>
    <row r="21" spans="1:1" x14ac:dyDescent="0.25">
      <c r="A21" s="1" t="s">
        <v>7</v>
      </c>
    </row>
    <row r="22" spans="1:1" x14ac:dyDescent="0.25">
      <c r="A22" s="1" t="s">
        <v>6</v>
      </c>
    </row>
    <row r="23" spans="1:1" x14ac:dyDescent="0.25">
      <c r="A23" s="1" t="s">
        <v>5</v>
      </c>
    </row>
    <row r="24" spans="1:1" x14ac:dyDescent="0.25">
      <c r="A24" s="1" t="s">
        <v>4</v>
      </c>
    </row>
    <row r="25" spans="1:1" x14ac:dyDescent="0.25">
      <c r="A25" s="1" t="s">
        <v>3</v>
      </c>
    </row>
    <row r="26" spans="1:1" x14ac:dyDescent="0.25">
      <c r="A26" s="1" t="s">
        <v>2</v>
      </c>
    </row>
    <row r="27" spans="1:1" x14ac:dyDescent="0.25">
      <c r="A27" s="1" t="s">
        <v>1</v>
      </c>
    </row>
    <row r="28" spans="1:1" x14ac:dyDescent="0.25">
      <c r="A28" s="1" t="s">
        <v>0</v>
      </c>
    </row>
    <row r="29" spans="1:1" x14ac:dyDescent="0.25">
      <c r="A29" s="1"/>
    </row>
  </sheetData>
  <mergeCells count="3">
    <mergeCell ref="A13:I13"/>
    <mergeCell ref="A14:I14"/>
    <mergeCell ref="A12:I1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1 (2)</vt:lpstr>
      <vt:lpstr>Молодцова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2018-04-02T10:10:17Z</dcterms:created>
  <dcterms:modified xsi:type="dcterms:W3CDTF">2018-04-03T12:17:32Z</dcterms:modified>
</cp:coreProperties>
</file>