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етеранов3" sheetId="2" r:id="rId1"/>
    <sheet name="Ветеранов 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K26" i="2"/>
  <c r="H27" i="2"/>
  <c r="K27" i="2"/>
  <c r="H28" i="2"/>
  <c r="K28" i="2"/>
  <c r="H29" i="2"/>
  <c r="K29" i="2"/>
  <c r="H30" i="2"/>
  <c r="J30" i="2"/>
  <c r="K30" i="2"/>
  <c r="D31" i="2"/>
  <c r="E31" i="2"/>
  <c r="F31" i="2"/>
  <c r="G31" i="2"/>
  <c r="H31" i="2"/>
  <c r="H49" i="2" s="1"/>
  <c r="D34" i="2"/>
  <c r="G34" i="2"/>
  <c r="G45" i="2" s="1"/>
  <c r="H34" i="2"/>
  <c r="J34" i="2"/>
  <c r="M34" i="2" s="1"/>
  <c r="K34" i="2"/>
  <c r="L34" i="2"/>
  <c r="H35" i="2"/>
  <c r="J35" i="2"/>
  <c r="H36" i="2"/>
  <c r="G37" i="2"/>
  <c r="H37" i="2"/>
  <c r="J37" i="2"/>
  <c r="H38" i="2"/>
  <c r="J38" i="2"/>
  <c r="K38" i="2"/>
  <c r="G39" i="2"/>
  <c r="H39" i="2"/>
  <c r="J39" i="2"/>
  <c r="G40" i="2"/>
  <c r="H40" i="2"/>
  <c r="J40" i="2"/>
  <c r="G41" i="2"/>
  <c r="H41" i="2"/>
  <c r="J41" i="2"/>
  <c r="D42" i="2"/>
  <c r="G42" i="2"/>
  <c r="H42" i="2"/>
  <c r="G43" i="2"/>
  <c r="H43" i="2"/>
  <c r="J43" i="2"/>
  <c r="K43" i="2"/>
  <c r="H44" i="2"/>
  <c r="D45" i="2"/>
  <c r="E45" i="2"/>
  <c r="F45" i="2"/>
  <c r="H45" i="2"/>
  <c r="F17" i="1"/>
  <c r="I17" i="1"/>
</calcChain>
</file>

<file path=xl/sharedStrings.xml><?xml version="1.0" encoding="utf-8"?>
<sst xmlns="http://schemas.openxmlformats.org/spreadsheetml/2006/main" count="78" uniqueCount="71">
  <si>
    <t>ремонт лифта - 64.9т.р.</t>
  </si>
  <si>
    <t>ремонт и восстановление герметизации стеновых панелей - 220.50 тр</t>
  </si>
  <si>
    <t>косметический ремонт подъезда - 320.0 т.р.</t>
  </si>
  <si>
    <t>материалы для косметического ремонта подъезда - 44.71 т.р.</t>
  </si>
  <si>
    <t>прочее - 3.88 т.р.</t>
  </si>
  <si>
    <t>аварийное обслуживание - 3.02 т.р.</t>
  </si>
  <si>
    <t>изготовление и установка решетки на подвальное окно - 6.62 т.р.</t>
  </si>
  <si>
    <t>ремонт дверей - 25.22 т.р.</t>
  </si>
  <si>
    <t>ремонт кровли - 5.80 т.р.</t>
  </si>
  <si>
    <t>смена стекол в подъезде - 0.58т.р.</t>
  </si>
  <si>
    <t>работы по электрике - 3.00 т.р.</t>
  </si>
  <si>
    <r>
      <t>Затраты по статье "текущий ремонт" составили 698.23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</si>
  <si>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</si>
  <si>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</si>
  <si>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</si>
  <si>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</si>
  <si>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</si>
  <si>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</si>
  <si>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</si>
  <si>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</si>
  <si>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</si>
  <si>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</si>
  <si>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3 по ул. Ветеранов с 01.01.2017г. по 31.12.2017г.</t>
  </si>
  <si>
    <t>по выполнению плана текущего ремонта жилого дома</t>
  </si>
  <si>
    <t>ОТЧЕТ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</si>
  <si>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</si>
  <si>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</si>
  <si>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ООО "Прогресс"</t>
  </si>
  <si>
    <t xml:space="preserve">Поступило от ООО "Прогресс" за управление и содержание общедомового имущества, и за сбор ТБО 5672,24 руб. </t>
  </si>
  <si>
    <t>ИП Глебович Е.П.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</si>
  <si>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</si>
  <si>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</si>
  <si>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</si>
  <si>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</si>
  <si>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</si>
  <si>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</si>
  <si>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коээфициент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</si>
  <si>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</si>
  <si>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</si>
  <si>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</si>
  <si>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</si>
  <si>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</si>
  <si>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</si>
  <si>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</si>
  <si>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</si>
  <si>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</si>
  <si>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</si>
  <si>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</si>
  <si>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</si>
  <si>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</si>
  <si>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</si>
  <si>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</si>
  <si>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</si>
  <si>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</si>
  <si>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</si>
  <si>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</si>
  <si>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</si>
  <si>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</si>
  <si>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</si>
  <si>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</si>
  <si>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</si>
  <si>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</si>
  <si>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</si>
  <si>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ООО"Научно-технический центр "Энергия",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</si>
  <si>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</si>
  <si>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</si>
  <si>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</si>
  <si>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Ветеранов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</si>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</sst>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Fill="1" applyBorder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0" fontId="2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3" fillId="0" borderId="2" xfId="1" applyFont="1" applyFill="1" applyBorder="1" applyAlignment="1">
      <alignment horizontal="center" wrapText="1"/>
    </xf>
    <xf numFmtId="0" fontId="2" fillId="0" borderId="3" xfId="1" applyFill="1" applyBorder="1" applyAlignment="1">
      <alignment horizontal="center" vertical="top" wrapText="1"/>
    </xf>
    <xf numFmtId="0" fontId="2" fillId="0" borderId="4" xfId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2" fontId="2" fillId="0" borderId="0" xfId="1" applyNumberFormat="1" applyFont="1" applyFill="1"/>
    <xf numFmtId="0" fontId="6" fillId="0" borderId="8" xfId="1" applyFont="1" applyFill="1" applyBorder="1" applyAlignment="1">
      <alignment horizontal="center" vertical="top" wrapText="1"/>
    </xf>
    <xf numFmtId="4" fontId="6" fillId="0" borderId="8" xfId="1" applyNumberFormat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4" fontId="8" fillId="0" borderId="3" xfId="1" applyNumberFormat="1" applyFont="1" applyFill="1" applyBorder="1" applyAlignment="1">
      <alignment vertical="top" wrapText="1"/>
    </xf>
    <xf numFmtId="4" fontId="8" fillId="0" borderId="8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horizontal="right" vertical="top" wrapText="1"/>
    </xf>
    <xf numFmtId="0" fontId="9" fillId="0" borderId="8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4" fontId="7" fillId="0" borderId="8" xfId="1" applyNumberFormat="1" applyFont="1" applyFill="1" applyBorder="1" applyAlignment="1">
      <alignment horizontal="right" vertical="top" wrapText="1"/>
    </xf>
    <xf numFmtId="4" fontId="2" fillId="0" borderId="0" xfId="1" applyNumberFormat="1" applyFill="1"/>
    <xf numFmtId="0" fontId="11" fillId="0" borderId="9" xfId="1" applyFont="1" applyFill="1" applyBorder="1" applyAlignment="1">
      <alignment horizontal="center" vertical="center" wrapText="1"/>
    </xf>
    <xf numFmtId="2" fontId="2" fillId="0" borderId="0" xfId="1" applyNumberFormat="1" applyFill="1"/>
    <xf numFmtId="0" fontId="7" fillId="0" borderId="10" xfId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right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14" fillId="0" borderId="13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6" fillId="0" borderId="0" xfId="1" applyFont="1" applyFill="1" applyAlignment="1">
      <alignment horizontal="center"/>
    </xf>
    <xf numFmtId="0" fontId="16" fillId="0" borderId="3" xfId="1" applyFont="1" applyFill="1" applyBorder="1"/>
    <xf numFmtId="0" fontId="16" fillId="0" borderId="4" xfId="1" applyFont="1" applyFill="1" applyBorder="1"/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6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C8" workbookViewId="0">
      <selection activeCell="E53" sqref="E53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7.28515625" style="10" customWidth="1"/>
    <col min="4" max="4" width="13" style="10" customWidth="1"/>
    <col min="5" max="5" width="11.28515625" style="10" customWidth="1"/>
    <col min="6" max="6" width="12.42578125" style="10" customWidth="1"/>
    <col min="7" max="7" width="11.85546875" style="10" customWidth="1"/>
    <col min="8" max="8" width="12.85546875" style="10" customWidth="1"/>
    <col min="9" max="9" width="25.42578125" style="10" customWidth="1"/>
    <col min="10" max="10" width="10.140625" style="9" hidden="1" customWidth="1"/>
    <col min="11" max="11" width="9.5703125" style="9" hidden="1" customWidth="1"/>
    <col min="12" max="12" width="17.42578125" style="9" hidden="1" customWidth="1"/>
    <col min="13" max="14" width="0" style="9" hidden="1" customWidth="1"/>
    <col min="15" max="16384" width="9.140625" style="9"/>
  </cols>
  <sheetData>
    <row r="1" spans="3:9" s="9" customFormat="1" ht="12.75" hidden="1" customHeight="1" x14ac:dyDescent="0.2">
      <c r="C1" s="60"/>
      <c r="D1" s="60"/>
      <c r="E1" s="60"/>
      <c r="F1" s="60"/>
      <c r="G1" s="60"/>
      <c r="H1" s="60"/>
      <c r="I1" s="60"/>
    </row>
    <row r="2" spans="3:9" s="9" customFormat="1" ht="13.5" hidden="1" customHeight="1" thickBot="1" x14ac:dyDescent="0.25">
      <c r="C2" s="60"/>
      <c r="D2" s="60"/>
      <c r="E2" s="60" t="s">
        <v>70</v>
      </c>
      <c r="F2" s="60"/>
      <c r="G2" s="60"/>
      <c r="H2" s="60"/>
      <c r="I2" s="60"/>
    </row>
    <row r="3" spans="3:9" s="9" customFormat="1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s="9" customFormat="1" ht="12.75" hidden="1" customHeight="1" x14ac:dyDescent="0.2">
      <c r="C4" s="55"/>
      <c r="D4" s="55"/>
      <c r="E4" s="54"/>
      <c r="F4" s="54"/>
      <c r="G4" s="54"/>
      <c r="H4" s="54"/>
      <c r="I4" s="54"/>
    </row>
    <row r="5" spans="3:9" s="9" customFormat="1" ht="12.75" customHeight="1" x14ac:dyDescent="0.2">
      <c r="C5" s="55"/>
      <c r="D5" s="55"/>
      <c r="E5" s="54"/>
      <c r="F5" s="54"/>
      <c r="G5" s="54"/>
      <c r="H5" s="54"/>
      <c r="I5" s="54"/>
    </row>
    <row r="6" spans="3:9" s="9" customFormat="1" ht="12.75" customHeight="1" x14ac:dyDescent="0.2">
      <c r="C6" s="55"/>
      <c r="D6" s="55"/>
      <c r="E6" s="54"/>
      <c r="F6" s="54"/>
      <c r="G6" s="54"/>
      <c r="H6" s="54"/>
      <c r="I6" s="54"/>
    </row>
    <row r="7" spans="3:9" s="9" customFormat="1" ht="12.75" customHeight="1" x14ac:dyDescent="0.2">
      <c r="C7" s="55"/>
      <c r="D7" s="55"/>
      <c r="E7" s="54"/>
      <c r="F7" s="54"/>
      <c r="G7" s="54"/>
      <c r="H7" s="54"/>
      <c r="I7" s="54"/>
    </row>
    <row r="8" spans="3:9" s="9" customFormat="1" ht="12.75" customHeight="1" x14ac:dyDescent="0.2">
      <c r="C8" s="55"/>
      <c r="D8" s="55"/>
      <c r="E8" s="54"/>
      <c r="F8" s="54"/>
      <c r="G8" s="54"/>
      <c r="H8" s="54"/>
      <c r="I8" s="54"/>
    </row>
    <row r="9" spans="3:9" s="9" customFormat="1" ht="12.75" customHeight="1" x14ac:dyDescent="0.2">
      <c r="C9" s="55"/>
      <c r="D9" s="55"/>
      <c r="E9" s="54"/>
      <c r="F9" s="54"/>
      <c r="G9" s="54"/>
      <c r="H9" s="54"/>
      <c r="I9" s="54"/>
    </row>
    <row r="10" spans="3:9" s="9" customFormat="1" ht="12.75" customHeight="1" x14ac:dyDescent="0.2">
      <c r="C10" s="55"/>
      <c r="D10" s="55"/>
      <c r="E10" s="54"/>
      <c r="F10" s="54"/>
      <c r="G10" s="54"/>
      <c r="H10" s="54"/>
      <c r="I10" s="54"/>
    </row>
    <row r="11" spans="3:9" s="9" customFormat="1" ht="12.75" customHeight="1" x14ac:dyDescent="0.2">
      <c r="C11" s="55"/>
      <c r="D11" s="55"/>
      <c r="E11" s="54"/>
      <c r="F11" s="54"/>
      <c r="G11" s="54"/>
      <c r="H11" s="54"/>
      <c r="I11" s="54"/>
    </row>
    <row r="12" spans="3:9" s="9" customFormat="1" ht="12.75" customHeight="1" x14ac:dyDescent="0.2">
      <c r="C12" s="55"/>
      <c r="D12" s="55"/>
      <c r="E12" s="54"/>
      <c r="F12" s="54"/>
      <c r="G12" s="54"/>
      <c r="H12" s="54"/>
      <c r="I12" s="54"/>
    </row>
    <row r="13" spans="3:9" s="9" customFormat="1" ht="12.75" customHeight="1" x14ac:dyDescent="0.2">
      <c r="C13" s="55"/>
      <c r="D13" s="55"/>
      <c r="E13" s="54"/>
      <c r="F13" s="54"/>
      <c r="G13" s="54"/>
      <c r="H13" s="54"/>
      <c r="I13" s="54"/>
    </row>
    <row r="14" spans="3:9" s="9" customFormat="1" ht="12.75" customHeight="1" x14ac:dyDescent="0.2">
      <c r="C14" s="55"/>
      <c r="D14" s="55"/>
      <c r="E14" s="54"/>
      <c r="F14" s="54"/>
      <c r="G14" s="54"/>
      <c r="H14" s="54"/>
      <c r="I14" s="54"/>
    </row>
    <row r="15" spans="3:9" s="9" customFormat="1" ht="12.75" customHeight="1" x14ac:dyDescent="0.2">
      <c r="C15" s="55"/>
      <c r="D15" s="55"/>
      <c r="E15" s="54"/>
      <c r="F15" s="54"/>
      <c r="G15" s="54"/>
      <c r="H15" s="54"/>
      <c r="I15" s="54"/>
    </row>
    <row r="16" spans="3:9" s="9" customFormat="1" ht="12.75" customHeight="1" x14ac:dyDescent="0.2">
      <c r="C16" s="55"/>
      <c r="D16" s="55"/>
      <c r="E16" s="54"/>
      <c r="F16" s="54"/>
      <c r="G16" s="54"/>
      <c r="H16" s="54"/>
      <c r="I16" s="54"/>
    </row>
    <row r="17" spans="3:11" s="9" customFormat="1" ht="12.75" customHeight="1" x14ac:dyDescent="0.2">
      <c r="C17" s="55"/>
      <c r="D17" s="55"/>
      <c r="E17" s="54"/>
      <c r="F17" s="54"/>
      <c r="G17" s="54"/>
      <c r="H17" s="54"/>
      <c r="I17" s="54"/>
    </row>
    <row r="18" spans="3:11" s="9" customFormat="1" ht="12.75" customHeight="1" x14ac:dyDescent="0.2">
      <c r="C18" s="55"/>
      <c r="D18" s="55"/>
      <c r="E18" s="54"/>
      <c r="F18" s="54"/>
      <c r="G18" s="54"/>
      <c r="H18" s="54"/>
      <c r="I18" s="54"/>
    </row>
    <row r="19" spans="3:11" s="9" customFormat="1" ht="12.75" customHeight="1" x14ac:dyDescent="0.2">
      <c r="C19" s="55"/>
      <c r="D19" s="55"/>
      <c r="E19" s="54"/>
      <c r="F19" s="54"/>
      <c r="G19" s="54"/>
      <c r="H19" s="54"/>
      <c r="I19" s="54"/>
    </row>
    <row r="20" spans="3:11" s="9" customFormat="1" ht="14.25" x14ac:dyDescent="0.2">
      <c r="C20" s="53" t="s">
        <v>69</v>
      </c>
      <c r="D20" s="53"/>
      <c r="E20" s="53"/>
      <c r="F20" s="53"/>
      <c r="G20" s="53"/>
      <c r="H20" s="53"/>
      <c r="I20" s="53"/>
    </row>
    <row r="21" spans="3:11" s="9" customFormat="1" x14ac:dyDescent="0.2">
      <c r="C21" s="52" t="s">
        <v>68</v>
      </c>
      <c r="D21" s="52"/>
      <c r="E21" s="52"/>
      <c r="F21" s="52"/>
      <c r="G21" s="52"/>
      <c r="H21" s="52"/>
      <c r="I21" s="52"/>
    </row>
    <row r="22" spans="3:11" s="9" customFormat="1" x14ac:dyDescent="0.2">
      <c r="C22" s="52" t="s">
        <v>67</v>
      </c>
      <c r="D22" s="52"/>
      <c r="E22" s="52"/>
      <c r="F22" s="52"/>
      <c r="G22" s="52"/>
      <c r="H22" s="52"/>
      <c r="I22" s="52"/>
    </row>
    <row r="23" spans="3:11" s="9" customFormat="1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11" s="9" customFormat="1" ht="48.75" customHeight="1" thickBot="1" x14ac:dyDescent="0.25">
      <c r="C24" s="40" t="s">
        <v>57</v>
      </c>
      <c r="D24" s="43" t="s">
        <v>56</v>
      </c>
      <c r="E24" s="42" t="s">
        <v>55</v>
      </c>
      <c r="F24" s="42" t="s">
        <v>54</v>
      </c>
      <c r="G24" s="42" t="s">
        <v>53</v>
      </c>
      <c r="H24" s="42" t="s">
        <v>52</v>
      </c>
      <c r="I24" s="43" t="s">
        <v>66</v>
      </c>
    </row>
    <row r="25" spans="3:11" s="9" customFormat="1" ht="13.5" customHeight="1" thickBot="1" x14ac:dyDescent="0.25">
      <c r="C25" s="50" t="s">
        <v>65</v>
      </c>
      <c r="D25" s="44"/>
      <c r="E25" s="44"/>
      <c r="F25" s="44"/>
      <c r="G25" s="44"/>
      <c r="H25" s="44"/>
      <c r="I25" s="49"/>
    </row>
    <row r="26" spans="3:11" s="9" customFormat="1" ht="13.5" customHeight="1" thickBot="1" x14ac:dyDescent="0.25">
      <c r="C26" s="25" t="s">
        <v>64</v>
      </c>
      <c r="D26" s="28">
        <v>613425.75999999978</v>
      </c>
      <c r="E26" s="28">
        <v>4457218.72</v>
      </c>
      <c r="F26" s="28">
        <v>4438892.54</v>
      </c>
      <c r="G26" s="28">
        <v>4034091.17</v>
      </c>
      <c r="H26" s="28">
        <f>+D26+E26-F26</f>
        <v>631751.93999999948</v>
      </c>
      <c r="I26" s="48" t="s">
        <v>63</v>
      </c>
      <c r="K26" s="37">
        <f>552896.48-1139.92+4422.64+26178.07+31068.49</f>
        <v>613425.75999999989</v>
      </c>
    </row>
    <row r="27" spans="3:11" s="9" customFormat="1" ht="13.5" customHeight="1" thickBot="1" x14ac:dyDescent="0.25">
      <c r="C27" s="25" t="s">
        <v>62</v>
      </c>
      <c r="D27" s="28">
        <v>231693.57999999984</v>
      </c>
      <c r="E27" s="29">
        <v>1359560.54</v>
      </c>
      <c r="F27" s="29">
        <v>1322333.72</v>
      </c>
      <c r="G27" s="28">
        <v>1352443.25</v>
      </c>
      <c r="H27" s="28">
        <f>+D27+E27-F27</f>
        <v>268920.39999999991</v>
      </c>
      <c r="I27" s="47"/>
      <c r="K27" s="37">
        <f>12227.87+238763.43-29422.96+8893.16+1232.08</f>
        <v>231693.58</v>
      </c>
    </row>
    <row r="28" spans="3:11" s="9" customFormat="1" ht="13.5" customHeight="1" thickBot="1" x14ac:dyDescent="0.25">
      <c r="C28" s="25" t="s">
        <v>61</v>
      </c>
      <c r="D28" s="28">
        <v>118393.30000000005</v>
      </c>
      <c r="E28" s="29">
        <v>859022.99</v>
      </c>
      <c r="F28" s="29">
        <v>840644.38</v>
      </c>
      <c r="G28" s="28">
        <v>1010546.48</v>
      </c>
      <c r="H28" s="28">
        <f>+D28+E28-F28</f>
        <v>136771.91000000003</v>
      </c>
      <c r="I28" s="47"/>
      <c r="K28" s="37">
        <f>485.5+112872.99-8499.54+13534.35</f>
        <v>118393.30000000002</v>
      </c>
    </row>
    <row r="29" spans="3:11" s="9" customFormat="1" ht="13.5" customHeight="1" thickBot="1" x14ac:dyDescent="0.25">
      <c r="C29" s="25" t="s">
        <v>60</v>
      </c>
      <c r="D29" s="28">
        <v>73623.239999999991</v>
      </c>
      <c r="E29" s="29">
        <v>551596.71</v>
      </c>
      <c r="F29" s="29">
        <v>526709.31000000006</v>
      </c>
      <c r="G29" s="28">
        <v>630833.16</v>
      </c>
      <c r="H29" s="28">
        <f>+D29+E29-F29</f>
        <v>98510.639999999898</v>
      </c>
      <c r="I29" s="47"/>
      <c r="K29" s="9">
        <f>158.67+34506.66-4207.2+1651.03+39787.12-2982.11+4709.07</f>
        <v>73623.239999999991</v>
      </c>
    </row>
    <row r="30" spans="3:11" s="9" customFormat="1" ht="13.5" customHeight="1" thickBot="1" x14ac:dyDescent="0.25">
      <c r="C30" s="25" t="s">
        <v>59</v>
      </c>
      <c r="D30" s="28">
        <v>9929.4499999999971</v>
      </c>
      <c r="E30" s="29">
        <v>90004.63</v>
      </c>
      <c r="F30" s="29">
        <v>92934.25</v>
      </c>
      <c r="G30" s="28"/>
      <c r="H30" s="28">
        <f>+D30+E30-F30</f>
        <v>6999.8300000000017</v>
      </c>
      <c r="I30" s="46"/>
      <c r="J30" s="9">
        <f>53.95+51.87-0.1+790.86+4886.47-322.4+1618.5-52.53+27.52-0.14</f>
        <v>7054.0000000000009</v>
      </c>
      <c r="K30" s="9">
        <f>3267.75-38.16+6121.55-130.21+596.52+43.58-0.1+44.27+24.39-0.14</f>
        <v>9929.4500000000007</v>
      </c>
    </row>
    <row r="31" spans="3:11" s="9" customFormat="1" ht="13.5" customHeight="1" thickBot="1" x14ac:dyDescent="0.25">
      <c r="C31" s="25" t="s">
        <v>34</v>
      </c>
      <c r="D31" s="24">
        <f>SUM(D26:D30)</f>
        <v>1047065.3299999996</v>
      </c>
      <c r="E31" s="24">
        <f>SUM(E26:E30)</f>
        <v>7317403.5899999999</v>
      </c>
      <c r="F31" s="24">
        <f>SUM(F26:F30)</f>
        <v>7221514.1999999993</v>
      </c>
      <c r="G31" s="24">
        <f>SUM(G26:G30)</f>
        <v>7027914.0600000005</v>
      </c>
      <c r="H31" s="24">
        <f>SUM(H26:H30)</f>
        <v>1142954.7199999993</v>
      </c>
      <c r="I31" s="45"/>
    </row>
    <row r="32" spans="3:11" s="9" customFormat="1" ht="13.5" customHeight="1" thickBot="1" x14ac:dyDescent="0.25">
      <c r="C32" s="44" t="s">
        <v>58</v>
      </c>
      <c r="D32" s="44"/>
      <c r="E32" s="44"/>
      <c r="F32" s="44"/>
      <c r="G32" s="44"/>
      <c r="H32" s="44"/>
      <c r="I32" s="44"/>
    </row>
    <row r="33" spans="3:13" s="9" customFormat="1" ht="52.5" customHeight="1" thickBot="1" x14ac:dyDescent="0.25">
      <c r="C33" s="32" t="s">
        <v>57</v>
      </c>
      <c r="D33" s="43" t="s">
        <v>56</v>
      </c>
      <c r="E33" s="42" t="s">
        <v>55</v>
      </c>
      <c r="F33" s="42" t="s">
        <v>54</v>
      </c>
      <c r="G33" s="42" t="s">
        <v>53</v>
      </c>
      <c r="H33" s="42" t="s">
        <v>52</v>
      </c>
      <c r="I33" s="41" t="s">
        <v>51</v>
      </c>
    </row>
    <row r="34" spans="3:13" s="9" customFormat="1" ht="18" customHeight="1" thickBot="1" x14ac:dyDescent="0.25">
      <c r="C34" s="40" t="s">
        <v>50</v>
      </c>
      <c r="D34" s="39">
        <f>303767.460000001-4245.64+45.9</f>
        <v>299567.72000000102</v>
      </c>
      <c r="E34" s="27">
        <v>2717463.94</v>
      </c>
      <c r="F34" s="27">
        <v>2717181.21</v>
      </c>
      <c r="G34" s="27">
        <f>+E34</f>
        <v>2717463.94</v>
      </c>
      <c r="H34" s="27">
        <f>+D34+E34-F34</f>
        <v>299850.45000000112</v>
      </c>
      <c r="I34" s="38" t="s">
        <v>49</v>
      </c>
      <c r="J34" s="9">
        <f>302667.24-3099.52+72.06-0.04+242.29+389.92-4.28+3476.25-38.1+6.01-0.32+59.11-3.16</f>
        <v>303767.45999999996</v>
      </c>
      <c r="K34" s="37">
        <f>232195.15-3094.19+3.67-0.33+14.32-1.31+9.9-0.32+97.45-3.16</f>
        <v>229221.18000000002</v>
      </c>
      <c r="L34" s="35">
        <f>+K34-D34</f>
        <v>-70346.540000000998</v>
      </c>
      <c r="M34" s="35">
        <f>+H34-J34</f>
        <v>-3917.0099999988452</v>
      </c>
    </row>
    <row r="35" spans="3:13" s="9" customFormat="1" ht="21" customHeight="1" thickBot="1" x14ac:dyDescent="0.25">
      <c r="C35" s="25" t="s">
        <v>48</v>
      </c>
      <c r="D35" s="30">
        <v>60360.580000000016</v>
      </c>
      <c r="E35" s="28">
        <v>547111.78</v>
      </c>
      <c r="F35" s="28">
        <v>547262.29</v>
      </c>
      <c r="G35" s="27">
        <v>698230.06</v>
      </c>
      <c r="H35" s="27">
        <f>+D35+E35-F35</f>
        <v>60210.070000000065</v>
      </c>
      <c r="I35" s="36"/>
      <c r="J35" s="35">
        <f>60970.39-609.81</f>
        <v>60360.58</v>
      </c>
    </row>
    <row r="36" spans="3:13" s="9" customFormat="1" ht="13.5" customHeight="1" thickBot="1" x14ac:dyDescent="0.25">
      <c r="C36" s="32" t="s">
        <v>47</v>
      </c>
      <c r="D36" s="34">
        <v>2680.4100000000462</v>
      </c>
      <c r="E36" s="28"/>
      <c r="F36" s="28">
        <v>300.43</v>
      </c>
      <c r="G36" s="27"/>
      <c r="H36" s="27">
        <f>+D36+E36-F36</f>
        <v>2379.9800000000464</v>
      </c>
      <c r="I36" s="31"/>
    </row>
    <row r="37" spans="3:13" s="9" customFormat="1" ht="12.75" customHeight="1" thickBot="1" x14ac:dyDescent="0.25">
      <c r="C37" s="25" t="s">
        <v>46</v>
      </c>
      <c r="D37" s="30">
        <v>37255.630000000121</v>
      </c>
      <c r="E37" s="28">
        <v>313495.38</v>
      </c>
      <c r="F37" s="28">
        <v>314643.93</v>
      </c>
      <c r="G37" s="27">
        <f>+E37</f>
        <v>313495.38</v>
      </c>
      <c r="H37" s="27">
        <f>+D37+E37-F37</f>
        <v>36107.080000000133</v>
      </c>
      <c r="I37" s="31" t="s">
        <v>45</v>
      </c>
      <c r="J37" s="9">
        <f>37694.66-439.03</f>
        <v>37255.630000000005</v>
      </c>
    </row>
    <row r="38" spans="3:13" s="9" customFormat="1" ht="27.75" customHeight="1" thickBot="1" x14ac:dyDescent="0.25">
      <c r="C38" s="25" t="s">
        <v>44</v>
      </c>
      <c r="D38" s="30">
        <v>64891.590000000084</v>
      </c>
      <c r="E38" s="28">
        <v>595346.86</v>
      </c>
      <c r="F38" s="28">
        <v>595111.68000000005</v>
      </c>
      <c r="G38" s="27">
        <v>387078.19</v>
      </c>
      <c r="H38" s="27">
        <f>+D38+E38-F38</f>
        <v>65126.770000000019</v>
      </c>
      <c r="I38" s="26" t="s">
        <v>43</v>
      </c>
      <c r="J38" s="9">
        <f>37249.33-659.63+12191.59</f>
        <v>48781.290000000008</v>
      </c>
      <c r="K38" s="9">
        <f>14471.74+9856.54+41226.73-663.42</f>
        <v>64891.590000000011</v>
      </c>
    </row>
    <row r="39" spans="3:13" s="9" customFormat="1" ht="28.5" customHeight="1" thickBot="1" x14ac:dyDescent="0.25">
      <c r="C39" s="25" t="s">
        <v>42</v>
      </c>
      <c r="D39" s="30">
        <v>3460.6800000000076</v>
      </c>
      <c r="E39" s="33">
        <v>31654.63</v>
      </c>
      <c r="F39" s="33">
        <v>32064.95</v>
      </c>
      <c r="G39" s="27">
        <f>+E39</f>
        <v>31654.63</v>
      </c>
      <c r="H39" s="27">
        <f>+D39+E39-F39</f>
        <v>3050.3600000000115</v>
      </c>
      <c r="I39" s="26" t="s">
        <v>41</v>
      </c>
      <c r="J39" s="9">
        <f>3495.81-35.13</f>
        <v>3460.68</v>
      </c>
    </row>
    <row r="40" spans="3:13" s="9" customFormat="1" ht="13.5" customHeight="1" thickBot="1" x14ac:dyDescent="0.25">
      <c r="C40" s="32" t="s">
        <v>40</v>
      </c>
      <c r="D40" s="30">
        <v>49284.329999999958</v>
      </c>
      <c r="E40" s="29">
        <v>357944.18</v>
      </c>
      <c r="F40" s="29">
        <v>355348.56</v>
      </c>
      <c r="G40" s="27">
        <f>+E40</f>
        <v>357944.18</v>
      </c>
      <c r="H40" s="27">
        <f>+D40+E40-F40</f>
        <v>51879.949999999953</v>
      </c>
      <c r="I40" s="31"/>
      <c r="J40" s="9">
        <f>49416.57-132.24</f>
        <v>49284.33</v>
      </c>
    </row>
    <row r="41" spans="3:13" s="9" customFormat="1" ht="16.5" customHeight="1" thickBot="1" x14ac:dyDescent="0.25">
      <c r="C41" s="25" t="s">
        <v>39</v>
      </c>
      <c r="D41" s="30">
        <v>13567.36000000003</v>
      </c>
      <c r="E41" s="29">
        <v>126602.48</v>
      </c>
      <c r="F41" s="29">
        <v>126816.55</v>
      </c>
      <c r="G41" s="27">
        <f>+E41</f>
        <v>126602.48</v>
      </c>
      <c r="H41" s="27">
        <f>+D41+E41-F41</f>
        <v>13353.290000000023</v>
      </c>
      <c r="I41" s="26" t="s">
        <v>38</v>
      </c>
      <c r="J41" s="9">
        <f>13707.92-140.56</f>
        <v>13567.36</v>
      </c>
    </row>
    <row r="42" spans="3:13" s="9" customFormat="1" ht="16.5" customHeight="1" thickBot="1" x14ac:dyDescent="0.25">
      <c r="C42" s="25" t="s">
        <v>37</v>
      </c>
      <c r="D42" s="30">
        <f>4245.64-45.9</f>
        <v>4199.7400000000007</v>
      </c>
      <c r="E42" s="29">
        <v>64669.61</v>
      </c>
      <c r="F42" s="29">
        <v>64279.37</v>
      </c>
      <c r="G42" s="28">
        <f>+E42</f>
        <v>64669.61</v>
      </c>
      <c r="H42" s="27">
        <f>+D42+E42-F42</f>
        <v>4589.9800000000032</v>
      </c>
      <c r="I42" s="26"/>
    </row>
    <row r="43" spans="3:13" s="9" customFormat="1" ht="13.5" customHeight="1" thickBot="1" x14ac:dyDescent="0.25">
      <c r="C43" s="25" t="s">
        <v>36</v>
      </c>
      <c r="D43" s="30">
        <v>39508.97</v>
      </c>
      <c r="E43" s="29">
        <v>184921.9</v>
      </c>
      <c r="F43" s="29">
        <v>177223.67999999999</v>
      </c>
      <c r="G43" s="28">
        <f>+E43</f>
        <v>184921.9</v>
      </c>
      <c r="H43" s="27">
        <f>+D43+E43-F43</f>
        <v>47207.19</v>
      </c>
      <c r="I43" s="26"/>
      <c r="J43" s="9">
        <f>9076.14-82.98+4494.46-41.09</f>
        <v>13446.529999999999</v>
      </c>
      <c r="K43" s="9">
        <f>27002.14+12506.83</f>
        <v>39508.97</v>
      </c>
    </row>
    <row r="44" spans="3:13" s="9" customFormat="1" ht="13.5" hidden="1" customHeight="1" thickBot="1" x14ac:dyDescent="0.25">
      <c r="C44" s="25" t="s">
        <v>35</v>
      </c>
      <c r="D44" s="30">
        <v>0</v>
      </c>
      <c r="E44" s="29"/>
      <c r="F44" s="29"/>
      <c r="G44" s="28"/>
      <c r="H44" s="27">
        <f>+D44+E44-F44</f>
        <v>0</v>
      </c>
      <c r="I44" s="26"/>
    </row>
    <row r="45" spans="3:13" s="12" customFormat="1" ht="13.5" customHeight="1" thickBot="1" x14ac:dyDescent="0.25">
      <c r="C45" s="25" t="s">
        <v>34</v>
      </c>
      <c r="D45" s="24">
        <f>SUM(D34:D44)</f>
        <v>574777.01000000117</v>
      </c>
      <c r="E45" s="24">
        <f>SUM(E34:E44)</f>
        <v>4939210.7600000007</v>
      </c>
      <c r="F45" s="24">
        <f>SUM(F34:F44)</f>
        <v>4930232.6499999994</v>
      </c>
      <c r="G45" s="24">
        <f>SUM(G34:G44)</f>
        <v>4882060.370000001</v>
      </c>
      <c r="H45" s="24">
        <f>SUM(H34:H44)</f>
        <v>583755.12000000128</v>
      </c>
      <c r="I45" s="23"/>
      <c r="L45" s="22"/>
    </row>
    <row r="46" spans="3:13" s="9" customFormat="1" ht="13.5" customHeight="1" thickBot="1" x14ac:dyDescent="0.25">
      <c r="C46" s="21" t="s">
        <v>33</v>
      </c>
      <c r="D46" s="21"/>
      <c r="E46" s="21"/>
      <c r="F46" s="21"/>
      <c r="G46" s="21"/>
      <c r="H46" s="21"/>
      <c r="I46" s="21"/>
    </row>
    <row r="47" spans="3:13" s="9" customFormat="1" ht="42" customHeight="1" thickBot="1" x14ac:dyDescent="0.25">
      <c r="C47" s="19" t="s">
        <v>32</v>
      </c>
      <c r="D47" s="18" t="s">
        <v>31</v>
      </c>
      <c r="E47" s="17"/>
      <c r="F47" s="17"/>
      <c r="G47" s="17"/>
      <c r="H47" s="16"/>
      <c r="I47" s="20" t="s">
        <v>30</v>
      </c>
    </row>
    <row r="48" spans="3:13" s="9" customFormat="1" ht="25.5" customHeight="1" thickBot="1" x14ac:dyDescent="0.25">
      <c r="C48" s="19" t="s">
        <v>29</v>
      </c>
      <c r="D48" s="18" t="s">
        <v>28</v>
      </c>
      <c r="E48" s="17"/>
      <c r="F48" s="17"/>
      <c r="G48" s="17"/>
      <c r="H48" s="16"/>
      <c r="I48" s="15" t="s">
        <v>27</v>
      </c>
    </row>
    <row r="49" spans="3:9" s="9" customFormat="1" ht="14.25" customHeight="1" x14ac:dyDescent="0.3">
      <c r="C49" s="14" t="s">
        <v>26</v>
      </c>
      <c r="D49" s="14"/>
      <c r="E49" s="14"/>
      <c r="F49" s="14"/>
      <c r="G49" s="14"/>
      <c r="H49" s="13">
        <f>+H31+H45</f>
        <v>1726709.8400000005</v>
      </c>
      <c r="I49" s="10"/>
    </row>
    <row r="50" spans="3:9" s="12" customFormat="1" x14ac:dyDescent="0.2">
      <c r="C50" s="10" t="s">
        <v>25</v>
      </c>
      <c r="D50" s="10"/>
      <c r="E50" s="10"/>
      <c r="F50" s="10"/>
      <c r="G50" s="10"/>
      <c r="H50" s="10"/>
      <c r="I50" s="10"/>
    </row>
    <row r="52" spans="3:9" s="9" customFormat="1" x14ac:dyDescent="0.2">
      <c r="C52" s="10"/>
      <c r="D52" s="10"/>
      <c r="E52" s="10"/>
      <c r="F52" s="10"/>
      <c r="G52" s="10"/>
      <c r="H52" s="10"/>
      <c r="I52" s="10"/>
    </row>
    <row r="53" spans="3:9" s="9" customFormat="1" x14ac:dyDescent="0.2">
      <c r="C53" s="10"/>
      <c r="D53" s="11"/>
      <c r="E53" s="10"/>
      <c r="F53" s="10"/>
      <c r="G53" s="10"/>
      <c r="H53" s="11"/>
      <c r="I53" s="10"/>
    </row>
  </sheetData>
  <mergeCells count="11">
    <mergeCell ref="C22:I22"/>
    <mergeCell ref="I26:I30"/>
    <mergeCell ref="I34:I35"/>
    <mergeCell ref="C46:I46"/>
    <mergeCell ref="D47:H47"/>
    <mergeCell ref="D48:H48"/>
    <mergeCell ref="C20:I20"/>
    <mergeCell ref="C21:I21"/>
    <mergeCell ref="C32:I32"/>
    <mergeCell ref="C25:I25"/>
    <mergeCell ref="C23:I2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8" t="s">
        <v>24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23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22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21</v>
      </c>
      <c r="B16" s="6" t="s">
        <v>20</v>
      </c>
      <c r="C16" s="6" t="s">
        <v>19</v>
      </c>
      <c r="D16" s="6" t="s">
        <v>18</v>
      </c>
      <c r="E16" s="6" t="s">
        <v>17</v>
      </c>
      <c r="F16" s="7" t="s">
        <v>16</v>
      </c>
      <c r="G16" s="7" t="s">
        <v>15</v>
      </c>
      <c r="H16" s="6" t="s">
        <v>14</v>
      </c>
      <c r="I16" s="6" t="s">
        <v>13</v>
      </c>
    </row>
    <row r="17" spans="1:9" x14ac:dyDescent="0.25">
      <c r="A17" s="5" t="s">
        <v>12</v>
      </c>
      <c r="B17" s="4">
        <v>309.30125000000004</v>
      </c>
      <c r="C17" s="4"/>
      <c r="D17" s="4">
        <v>547.11177999999995</v>
      </c>
      <c r="E17" s="4">
        <v>547.26229000000001</v>
      </c>
      <c r="F17" s="4">
        <f>(11845+5672.24)/1000</f>
        <v>17.517239999999997</v>
      </c>
      <c r="G17" s="4">
        <v>698.23005999999998</v>
      </c>
      <c r="H17" s="3">
        <v>60.210070000000002</v>
      </c>
      <c r="I17" s="3">
        <f>B17+D17+F17-G17</f>
        <v>175.70020999999997</v>
      </c>
    </row>
    <row r="19" spans="1:9" x14ac:dyDescent="0.25">
      <c r="A19" s="2" t="s">
        <v>11</v>
      </c>
    </row>
    <row r="20" spans="1:9" x14ac:dyDescent="0.25">
      <c r="A20" s="2" t="s">
        <v>10</v>
      </c>
    </row>
    <row r="21" spans="1:9" x14ac:dyDescent="0.25">
      <c r="A21" s="1" t="s">
        <v>9</v>
      </c>
    </row>
    <row r="22" spans="1:9" x14ac:dyDescent="0.25">
      <c r="A22" s="1" t="s">
        <v>8</v>
      </c>
    </row>
    <row r="23" spans="1:9" x14ac:dyDescent="0.25">
      <c r="A23" s="1" t="s">
        <v>7</v>
      </c>
    </row>
    <row r="24" spans="1:9" s="2" customFormat="1" x14ac:dyDescent="0.25">
      <c r="A24" s="1" t="s">
        <v>6</v>
      </c>
    </row>
    <row r="25" spans="1:9" x14ac:dyDescent="0.25">
      <c r="A25" s="1" t="s">
        <v>5</v>
      </c>
    </row>
    <row r="26" spans="1:9" x14ac:dyDescent="0.25">
      <c r="A26" s="1" t="s">
        <v>4</v>
      </c>
    </row>
    <row r="27" spans="1:9" x14ac:dyDescent="0.25">
      <c r="A27" s="1" t="s">
        <v>3</v>
      </c>
    </row>
    <row r="28" spans="1:9" x14ac:dyDescent="0.25">
      <c r="A28" s="1" t="s">
        <v>2</v>
      </c>
    </row>
    <row r="29" spans="1:9" x14ac:dyDescent="0.25">
      <c r="A29" s="1" t="s">
        <v>1</v>
      </c>
    </row>
    <row r="30" spans="1:9" x14ac:dyDescent="0.25">
      <c r="A30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ветеранов3</vt:lpstr>
      <vt:lpstr>Ветеранов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2018-04-02T07:07:23Z</dcterms:created>
  <dcterms:modified xsi:type="dcterms:W3CDTF">2018-04-02T07:08:07Z</dcterms:modified>
</cp:coreProperties>
</file>