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2"/>
  </bookViews>
  <sheets>
    <sheet name="отчет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6" i="2" l="1"/>
  <c r="I7" i="2"/>
  <c r="I12" i="2" s="1"/>
  <c r="I8" i="2"/>
  <c r="I9" i="2"/>
  <c r="I10" i="2"/>
  <c r="G11" i="2"/>
  <c r="G12" i="2" s="1"/>
  <c r="H12" i="2"/>
  <c r="F18" i="2"/>
  <c r="G23" i="2"/>
  <c r="F28" i="1" l="1"/>
  <c r="H28" i="1"/>
  <c r="K28" i="1"/>
  <c r="H29" i="1"/>
  <c r="K29" i="1"/>
  <c r="H30" i="1"/>
  <c r="K30" i="1"/>
  <c r="H31" i="1"/>
  <c r="K31" i="1"/>
  <c r="E32" i="1"/>
  <c r="H32" i="1" s="1"/>
  <c r="F32" i="1"/>
  <c r="G32" i="1"/>
  <c r="K32" i="1"/>
  <c r="D33" i="1"/>
  <c r="E33" i="1"/>
  <c r="F33" i="1"/>
  <c r="G33" i="1"/>
  <c r="G36" i="1"/>
  <c r="H36" i="1"/>
  <c r="J36" i="1"/>
  <c r="K36" i="1"/>
  <c r="H37" i="1"/>
  <c r="J37" i="1"/>
  <c r="H38" i="1"/>
  <c r="G39" i="1"/>
  <c r="H39" i="1"/>
  <c r="J39" i="1"/>
  <c r="H40" i="1"/>
  <c r="J40" i="1"/>
  <c r="K40" i="1"/>
  <c r="G41" i="1"/>
  <c r="H41" i="1"/>
  <c r="J41" i="1"/>
  <c r="G42" i="1"/>
  <c r="H42" i="1"/>
  <c r="J42" i="1"/>
  <c r="G43" i="1"/>
  <c r="H43" i="1"/>
  <c r="J43" i="1"/>
  <c r="E44" i="1"/>
  <c r="H44" i="1" s="1"/>
  <c r="F44" i="1"/>
  <c r="G44" i="1"/>
  <c r="E45" i="1"/>
  <c r="H45" i="1" s="1"/>
  <c r="F45" i="1"/>
  <c r="G45" i="1"/>
  <c r="J45" i="1"/>
  <c r="K45" i="1"/>
  <c r="H46" i="1"/>
  <c r="D47" i="1"/>
  <c r="E47" i="1"/>
  <c r="F47" i="1"/>
  <c r="G47" i="1"/>
  <c r="G55" i="1" s="1"/>
  <c r="H54" i="1"/>
  <c r="E55" i="1"/>
  <c r="H47" i="1" l="1"/>
  <c r="H33" i="1"/>
  <c r="H50" i="1" s="1"/>
</calcChain>
</file>

<file path=xl/sharedStrings.xml><?xml version="1.0" encoding="utf-8"?>
<sst xmlns="http://schemas.openxmlformats.org/spreadsheetml/2006/main" count="98" uniqueCount="91">
  <si>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</si>
  <si>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</si>
  <si>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</si>
  <si>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</si>
  <si>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</si>
  <si>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</si>
  <si>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</si>
  <si>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</si>
  <si>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</si>
  <si>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коээфициент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</si>
  <si>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</si>
  <si>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</si>
  <si>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</si>
  <si>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</si>
  <si>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</si>
  <si>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</si>
  <si>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</si>
  <si>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</si>
  <si>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</si>
  <si>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</si>
  <si>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</si>
  <si>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</si>
  <si>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</si>
  <si>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Н/2009-75 от 01.05.2009г.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</si>
  <si>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</si>
  <si>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</si>
  <si>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</si>
  <si>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</si>
  <si>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</si>
  <si>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</si>
  <si>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</si>
  <si>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</si>
  <si>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</si>
  <si>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</si>
  <si>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</si>
  <si>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</si>
  <si>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</si>
  <si>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</si>
  <si>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</si>
  <si>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</si>
  <si>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</si>
  <si>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11/1 по ул. Д.Кожемякина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</si>
  <si>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</si>
  <si>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</si>
  <si>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</si>
  <si>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</si>
  <si>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</si>
  <si>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</si>
  <si>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</si>
  <si>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</si>
  <si>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</si>
  <si>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</si>
  <si>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</si>
  <si>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</si>
  <si>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</si>
  <si>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д.11/1</t>
  </si>
  <si>
    <t>Дм.Кожемякина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</si>
  <si>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</si>
  <si>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</si>
  <si>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</si>
  <si>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</si>
  <si>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</si>
  <si>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</si>
  <si>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</si>
  <si>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</si>
  <si>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2018 год по ул. Дм.Кожемякина, д. 11/1</t>
  </si>
  <si>
    <t>расходный инвентарь - 1047.75р</t>
  </si>
  <si>
    <t>ремонт узла учета ХВС - 259143.00р.</t>
  </si>
  <si>
    <t>ремонт и восстановление герметизации стеновых панелей - 270750.00р.</t>
  </si>
  <si>
    <t>ремонт лифта - 49922.26р.</t>
  </si>
  <si>
    <t>Аварийное обслуживание - 2095.72р.</t>
  </si>
  <si>
    <t>ремонт кровли - 8050.17р.</t>
  </si>
  <si>
    <t>смена стекол - 841.25р.</t>
  </si>
  <si>
    <t>смена прокладок и замена КТПР в ТП  - 2327.17 р.</t>
  </si>
  <si>
    <t>ремонт  металлических лестничных решеток - 140.93р.</t>
  </si>
  <si>
    <t>работы по электрике - 111.27р.</t>
  </si>
  <si>
    <t>ремонт систем ХВС,ГВС - 2673.27р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</si>
  <si>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597.10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</si>
  <si>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</si>
  <si>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</si>
  <si>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</si>
  <si>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</si>
  <si>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</si>
  <si>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</si>
  <si>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</si>
  <si>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</si>
  <si>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</si>
  <si>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</si>
  <si>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11/1 по ул. Д.Кожемякина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</si>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</sst>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2" fontId="0" fillId="0" borderId="0" xfId="0" applyNumberFormat="1" applyFill="1"/>
    <xf numFmtId="0" fontId="4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right" vertical="top" wrapText="1"/>
    </xf>
    <xf numFmtId="4" fontId="0" fillId="0" borderId="0" xfId="0" applyNumberFormat="1" applyFill="1"/>
    <xf numFmtId="0" fontId="4" fillId="0" borderId="6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0" fontId="18" fillId="0" borderId="0" xfId="1" applyFont="1" applyFill="1"/>
    <xf numFmtId="4" fontId="19" fillId="0" borderId="1" xfId="1" applyNumberFormat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4" fontId="18" fillId="0" borderId="1" xfId="1" applyNumberFormat="1" applyFont="1" applyFill="1" applyBorder="1" applyAlignment="1">
      <alignment horizontal="right"/>
    </xf>
    <xf numFmtId="0" fontId="18" fillId="0" borderId="15" xfId="1" applyFont="1" applyFill="1" applyBorder="1"/>
    <xf numFmtId="0" fontId="18" fillId="0" borderId="16" xfId="1" applyFont="1" applyFill="1" applyBorder="1"/>
    <xf numFmtId="4" fontId="18" fillId="0" borderId="1" xfId="1" applyNumberFormat="1" applyFont="1" applyFill="1" applyBorder="1"/>
    <xf numFmtId="0" fontId="19" fillId="0" borderId="1" xfId="1" applyFont="1" applyFill="1" applyBorder="1"/>
    <xf numFmtId="0" fontId="18" fillId="0" borderId="0" xfId="1" applyFont="1" applyFill="1" applyBorder="1"/>
    <xf numFmtId="2" fontId="19" fillId="0" borderId="1" xfId="1" applyNumberFormat="1" applyFont="1" applyFill="1" applyBorder="1"/>
    <xf numFmtId="0" fontId="18" fillId="0" borderId="1" xfId="1" applyFont="1" applyFill="1" applyBorder="1" applyAlignment="1">
      <alignment horizontal="right"/>
    </xf>
    <xf numFmtId="0" fontId="18" fillId="0" borderId="1" xfId="1" applyFont="1" applyFill="1" applyBorder="1"/>
    <xf numFmtId="0" fontId="18" fillId="0" borderId="0" xfId="1" applyFont="1"/>
    <xf numFmtId="4" fontId="19" fillId="0" borderId="1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1" xfId="1" applyFont="1" applyBorder="1" applyAlignment="1">
      <alignment horizontal="center"/>
    </xf>
    <xf numFmtId="4" fontId="18" fillId="0" borderId="1" xfId="1" applyNumberFormat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8" fillId="0" borderId="1" xfId="1" applyFont="1" applyBorder="1" applyAlignment="1">
      <alignment horizontal="left"/>
    </xf>
    <xf numFmtId="0" fontId="18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18" fillId="0" borderId="20" xfId="1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8" fillId="0" borderId="17" xfId="1" applyFont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9" fillId="0" borderId="21" xfId="1" applyFont="1" applyBorder="1" applyAlignment="1">
      <alignment horizontal="center" wrapText="1"/>
    </xf>
    <xf numFmtId="0" fontId="18" fillId="0" borderId="21" xfId="1" applyFont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wrapText="1"/>
    </xf>
    <xf numFmtId="0" fontId="18" fillId="0" borderId="16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1" xfId="1" applyFont="1" applyBorder="1" applyAlignment="1">
      <alignment horizontal="left"/>
    </xf>
    <xf numFmtId="0" fontId="1" fillId="0" borderId="0" xfId="2"/>
    <xf numFmtId="0" fontId="1" fillId="0" borderId="0" xfId="2" applyFill="1"/>
    <xf numFmtId="2" fontId="21" fillId="0" borderId="1" xfId="2" applyNumberFormat="1" applyFont="1" applyFill="1" applyBorder="1" applyAlignment="1">
      <alignment horizontal="center" vertical="center"/>
    </xf>
    <xf numFmtId="2" fontId="21" fillId="2" borderId="1" xfId="2" applyNumberFormat="1" applyFont="1" applyFill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55"/>
  <sheetViews>
    <sheetView topLeftCell="C21" workbookViewId="0">
      <selection activeCell="F56" sqref="F5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28515625" style="2" customWidth="1"/>
    <col min="6" max="6" width="12.140625" style="2" customWidth="1"/>
    <col min="7" max="7" width="11.85546875" style="2" customWidth="1"/>
    <col min="8" max="8" width="13.42578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44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61.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2.75" customHeight="1" x14ac:dyDescent="0.2">
      <c r="C20" s="34"/>
      <c r="D20" s="34"/>
      <c r="E20" s="33"/>
      <c r="F20" s="33"/>
      <c r="G20" s="33"/>
      <c r="H20" s="33"/>
      <c r="I20" s="33"/>
    </row>
    <row r="21" spans="3:11" ht="12.75" customHeight="1" x14ac:dyDescent="0.2">
      <c r="C21" s="34"/>
      <c r="D21" s="34"/>
      <c r="E21" s="33"/>
      <c r="F21" s="33"/>
      <c r="G21" s="33"/>
      <c r="H21" s="33"/>
      <c r="I21" s="33"/>
    </row>
    <row r="22" spans="3:11" ht="14.25" x14ac:dyDescent="0.2">
      <c r="C22" s="78" t="s">
        <v>43</v>
      </c>
      <c r="D22" s="78"/>
      <c r="E22" s="78"/>
      <c r="F22" s="78"/>
      <c r="G22" s="78"/>
      <c r="H22" s="78"/>
      <c r="I22" s="78"/>
    </row>
    <row r="23" spans="3:11" x14ac:dyDescent="0.2">
      <c r="C23" s="79" t="s">
        <v>42</v>
      </c>
      <c r="D23" s="79"/>
      <c r="E23" s="79"/>
      <c r="F23" s="79"/>
      <c r="G23" s="79"/>
      <c r="H23" s="79"/>
      <c r="I23" s="79"/>
    </row>
    <row r="24" spans="3:11" x14ac:dyDescent="0.2">
      <c r="C24" s="79" t="s">
        <v>41</v>
      </c>
      <c r="D24" s="79"/>
      <c r="E24" s="79"/>
      <c r="F24" s="79"/>
      <c r="G24" s="79"/>
      <c r="H24" s="79"/>
      <c r="I24" s="79"/>
    </row>
    <row r="25" spans="3:11" ht="6" customHeight="1" thickBot="1" x14ac:dyDescent="0.25">
      <c r="C25" s="80"/>
      <c r="D25" s="80"/>
      <c r="E25" s="80"/>
      <c r="F25" s="80"/>
      <c r="G25" s="80"/>
      <c r="H25" s="80"/>
      <c r="I25" s="80"/>
    </row>
    <row r="26" spans="3:11" ht="50.25" customHeight="1" thickBot="1" x14ac:dyDescent="0.25">
      <c r="C26" s="27" t="s">
        <v>31</v>
      </c>
      <c r="D26" s="30" t="s">
        <v>30</v>
      </c>
      <c r="E26" s="29" t="s">
        <v>29</v>
      </c>
      <c r="F26" s="29" t="s">
        <v>28</v>
      </c>
      <c r="G26" s="29" t="s">
        <v>27</v>
      </c>
      <c r="H26" s="29" t="s">
        <v>26</v>
      </c>
      <c r="I26" s="30" t="s">
        <v>40</v>
      </c>
    </row>
    <row r="27" spans="3:11" ht="13.5" customHeight="1" thickBot="1" x14ac:dyDescent="0.25">
      <c r="C27" s="86" t="s">
        <v>39</v>
      </c>
      <c r="D27" s="87"/>
      <c r="E27" s="87"/>
      <c r="F27" s="87"/>
      <c r="G27" s="87"/>
      <c r="H27" s="87"/>
      <c r="I27" s="88"/>
    </row>
    <row r="28" spans="3:11" ht="13.5" customHeight="1" thickBot="1" x14ac:dyDescent="0.25">
      <c r="C28" s="12" t="s">
        <v>38</v>
      </c>
      <c r="D28" s="16">
        <v>632661.80999999959</v>
      </c>
      <c r="E28" s="22">
        <v>2660039.6</v>
      </c>
      <c r="F28" s="22">
        <f>2462503.25+48425.48</f>
        <v>2510928.73</v>
      </c>
      <c r="G28" s="22">
        <v>2477468.2999999998</v>
      </c>
      <c r="H28" s="22">
        <f>+D28+E28-F28</f>
        <v>781772.6799999997</v>
      </c>
      <c r="I28" s="82" t="s">
        <v>37</v>
      </c>
      <c r="K28" s="18">
        <f>596212.8-56.85+13606.54+44953.58+88064.05</f>
        <v>742780.12000000011</v>
      </c>
    </row>
    <row r="29" spans="3:11" ht="13.5" customHeight="1" thickBot="1" x14ac:dyDescent="0.25">
      <c r="C29" s="12" t="s">
        <v>36</v>
      </c>
      <c r="D29" s="16">
        <v>222382.42999999993</v>
      </c>
      <c r="E29" s="15">
        <v>710252.38</v>
      </c>
      <c r="F29" s="15">
        <v>593191.88</v>
      </c>
      <c r="G29" s="22">
        <v>739452.08</v>
      </c>
      <c r="H29" s="22">
        <f>+D29+E29-F29</f>
        <v>339442.92999999993</v>
      </c>
      <c r="I29" s="83"/>
      <c r="K29" s="18">
        <f>6575.52+12249.44+162470.04-19961.21+17881.33</f>
        <v>179215.12</v>
      </c>
    </row>
    <row r="30" spans="3:11" ht="13.5" customHeight="1" thickBot="1" x14ac:dyDescent="0.25">
      <c r="C30" s="12" t="s">
        <v>35</v>
      </c>
      <c r="D30" s="16">
        <v>114287.01000000001</v>
      </c>
      <c r="E30" s="15">
        <v>547307.01</v>
      </c>
      <c r="F30" s="15">
        <v>469985.11</v>
      </c>
      <c r="G30" s="22">
        <v>415669.15</v>
      </c>
      <c r="H30" s="22">
        <f>+D30+E30-F30</f>
        <v>191608.91000000003</v>
      </c>
      <c r="I30" s="83"/>
      <c r="K30" s="18">
        <f>3751.91+81443.29-5292.32+20584.74</f>
        <v>100487.62000000001</v>
      </c>
    </row>
    <row r="31" spans="3:11" ht="13.5" customHeight="1" thickBot="1" x14ac:dyDescent="0.25">
      <c r="C31" s="12" t="s">
        <v>34</v>
      </c>
      <c r="D31" s="16">
        <v>79650.720000000088</v>
      </c>
      <c r="E31" s="15">
        <v>364142.94</v>
      </c>
      <c r="F31" s="15">
        <v>311678.05</v>
      </c>
      <c r="G31" s="22">
        <v>290138.15999999997</v>
      </c>
      <c r="H31" s="22">
        <f>+D31+E31-F31</f>
        <v>132115.6100000001</v>
      </c>
      <c r="I31" s="83"/>
      <c r="K31" s="1">
        <f>7091.62+31127.77-1492.89+2326.85+24244.55-2548.35+786.58</f>
        <v>61536.13</v>
      </c>
    </row>
    <row r="32" spans="3:11" ht="13.5" customHeight="1" thickBot="1" x14ac:dyDescent="0.25">
      <c r="C32" s="12" t="s">
        <v>33</v>
      </c>
      <c r="D32" s="16">
        <v>5946.9099999999744</v>
      </c>
      <c r="E32" s="15">
        <f>13973.52+13329.19+11665.25+15287.16</f>
        <v>54255.119999999995</v>
      </c>
      <c r="F32" s="15">
        <f>14050.11+1.5+26.91+15781.12+8622.64+11040.1</f>
        <v>49522.38</v>
      </c>
      <c r="G32" s="22">
        <f>+E32</f>
        <v>54255.119999999995</v>
      </c>
      <c r="H32" s="22">
        <f>+D32+E32-F32</f>
        <v>10679.649999999972</v>
      </c>
      <c r="I32" s="84"/>
      <c r="K32" s="1">
        <f>29.94+630.02+5208.44-9.8+1389.04-191.57+30.45</f>
        <v>7086.5199999999995</v>
      </c>
    </row>
    <row r="33" spans="3:11" ht="13.5" customHeight="1" thickBot="1" x14ac:dyDescent="0.25">
      <c r="C33" s="12" t="s">
        <v>7</v>
      </c>
      <c r="D33" s="32">
        <f>SUM(D28:D32)</f>
        <v>1054928.8799999997</v>
      </c>
      <c r="E33" s="32">
        <f>SUM(E28:E32)</f>
        <v>4335997.0500000007</v>
      </c>
      <c r="F33" s="32">
        <f>SUM(F28:F32)</f>
        <v>3935306.1499999994</v>
      </c>
      <c r="G33" s="32">
        <f>SUM(G28:G32)</f>
        <v>3976982.81</v>
      </c>
      <c r="H33" s="32">
        <f>SUM(H28:H32)</f>
        <v>1455619.7799999996</v>
      </c>
      <c r="I33" s="31"/>
    </row>
    <row r="34" spans="3:11" ht="13.5" customHeight="1" thickBot="1" x14ac:dyDescent="0.25">
      <c r="C34" s="89" t="s">
        <v>32</v>
      </c>
      <c r="D34" s="89"/>
      <c r="E34" s="89"/>
      <c r="F34" s="89"/>
      <c r="G34" s="89"/>
      <c r="H34" s="89"/>
      <c r="I34" s="89"/>
    </row>
    <row r="35" spans="3:11" ht="48" customHeight="1" thickBot="1" x14ac:dyDescent="0.25">
      <c r="C35" s="20" t="s">
        <v>31</v>
      </c>
      <c r="D35" s="30" t="s">
        <v>30</v>
      </c>
      <c r="E35" s="29" t="s">
        <v>29</v>
      </c>
      <c r="F35" s="29" t="s">
        <v>28</v>
      </c>
      <c r="G35" s="29" t="s">
        <v>27</v>
      </c>
      <c r="H35" s="29" t="s">
        <v>26</v>
      </c>
      <c r="I35" s="28" t="s">
        <v>25</v>
      </c>
    </row>
    <row r="36" spans="3:11" ht="18" customHeight="1" thickBot="1" x14ac:dyDescent="0.25">
      <c r="C36" s="27" t="s">
        <v>24</v>
      </c>
      <c r="D36" s="26">
        <v>386276.82000000007</v>
      </c>
      <c r="E36" s="14">
        <v>2111666.4</v>
      </c>
      <c r="F36" s="14">
        <v>1988824.74</v>
      </c>
      <c r="G36" s="14">
        <f>+E36</f>
        <v>2111666.4</v>
      </c>
      <c r="H36" s="14">
        <f t="shared" ref="H36:H46" si="0">+D36+E36-F36</f>
        <v>509118.47999999975</v>
      </c>
      <c r="I36" s="90" t="s">
        <v>23</v>
      </c>
      <c r="J36" s="1">
        <f>91.97+382.89+290105.14+9.88+125.3-D36</f>
        <v>-95561.640000000072</v>
      </c>
      <c r="K36" s="25">
        <f>1807.51-0.49+7439.79-1.37+368759.91-47.94+256.33+2945.21-0.29+4.83+61.09-H36</f>
        <v>-127893.89999999967</v>
      </c>
    </row>
    <row r="37" spans="3:11" ht="20.25" customHeight="1" thickBot="1" x14ac:dyDescent="0.25">
      <c r="C37" s="12" t="s">
        <v>22</v>
      </c>
      <c r="D37" s="17">
        <v>80939.19</v>
      </c>
      <c r="E37" s="22">
        <v>446699.34</v>
      </c>
      <c r="F37" s="22">
        <v>420503.39</v>
      </c>
      <c r="G37" s="14">
        <v>597102.78</v>
      </c>
      <c r="H37" s="14">
        <f t="shared" si="0"/>
        <v>107135.14000000001</v>
      </c>
      <c r="I37" s="91"/>
      <c r="J37" s="25">
        <f>77113.93-10.14</f>
        <v>77103.789999999994</v>
      </c>
    </row>
    <row r="38" spans="3:11" ht="13.5" customHeight="1" thickBot="1" x14ac:dyDescent="0.25">
      <c r="C38" s="20" t="s">
        <v>21</v>
      </c>
      <c r="D38" s="24">
        <v>21005.530000000028</v>
      </c>
      <c r="E38" s="22">
        <v>222735.25</v>
      </c>
      <c r="F38" s="22">
        <v>207829.97</v>
      </c>
      <c r="G38" s="14"/>
      <c r="H38" s="14">
        <f t="shared" si="0"/>
        <v>35910.810000000027</v>
      </c>
      <c r="I38" s="13"/>
    </row>
    <row r="39" spans="3:11" ht="12.75" customHeight="1" thickBot="1" x14ac:dyDescent="0.25">
      <c r="C39" s="12" t="s">
        <v>20</v>
      </c>
      <c r="D39" s="17">
        <v>49451.589999999967</v>
      </c>
      <c r="E39" s="22">
        <v>255959.7</v>
      </c>
      <c r="F39" s="22">
        <v>242094.12</v>
      </c>
      <c r="G39" s="14">
        <f>+E39</f>
        <v>255959.7</v>
      </c>
      <c r="H39" s="14">
        <f t="shared" si="0"/>
        <v>63317.169999999984</v>
      </c>
      <c r="I39" s="23" t="s">
        <v>19</v>
      </c>
      <c r="J39" s="1">
        <f>48163.97-5.81</f>
        <v>48158.16</v>
      </c>
    </row>
    <row r="40" spans="3:11" ht="26.25" customHeight="1" thickBot="1" x14ac:dyDescent="0.25">
      <c r="C40" s="12" t="s">
        <v>18</v>
      </c>
      <c r="D40" s="17">
        <v>87963.180000000051</v>
      </c>
      <c r="E40" s="22">
        <v>486081.06</v>
      </c>
      <c r="F40" s="22">
        <v>457241.9</v>
      </c>
      <c r="G40" s="14">
        <v>847186.85</v>
      </c>
      <c r="H40" s="14">
        <f t="shared" si="0"/>
        <v>116802.33999999997</v>
      </c>
      <c r="I40" s="13" t="s">
        <v>17</v>
      </c>
      <c r="J40" s="1">
        <f>40639.75+24347.47</f>
        <v>64987.22</v>
      </c>
      <c r="K40" s="1">
        <f>19025.12+21712.32+42973.68-11.04</f>
        <v>83700.08</v>
      </c>
    </row>
    <row r="41" spans="3:11" ht="13.5" customHeight="1" thickBot="1" x14ac:dyDescent="0.25">
      <c r="C41" s="12" t="s">
        <v>16</v>
      </c>
      <c r="D41" s="21">
        <v>2592.2199999999993</v>
      </c>
      <c r="E41" s="15">
        <v>15998.16</v>
      </c>
      <c r="F41" s="15">
        <v>14727.66</v>
      </c>
      <c r="G41" s="14">
        <f>+E41</f>
        <v>15998.16</v>
      </c>
      <c r="H41" s="14">
        <f t="shared" si="0"/>
        <v>3862.7199999999975</v>
      </c>
      <c r="I41" s="13" t="s">
        <v>15</v>
      </c>
      <c r="J41" s="1">
        <f>2788.01-0.36</f>
        <v>2787.65</v>
      </c>
    </row>
    <row r="42" spans="3:11" ht="13.5" customHeight="1" thickBot="1" x14ac:dyDescent="0.25">
      <c r="C42" s="20" t="s">
        <v>14</v>
      </c>
      <c r="D42" s="16">
        <v>54616.76999999996</v>
      </c>
      <c r="E42" s="19">
        <v>247141.95</v>
      </c>
      <c r="F42" s="19">
        <v>239700.52</v>
      </c>
      <c r="G42" s="14">
        <f>+E42</f>
        <v>247141.95</v>
      </c>
      <c r="H42" s="14">
        <f t="shared" si="0"/>
        <v>62058.199999999983</v>
      </c>
      <c r="I42" s="13"/>
      <c r="J42" s="18">
        <f>54417.22-84.72</f>
        <v>54332.5</v>
      </c>
    </row>
    <row r="43" spans="3:11" ht="13.5" customHeight="1" thickBot="1" x14ac:dyDescent="0.25">
      <c r="C43" s="12" t="s">
        <v>13</v>
      </c>
      <c r="D43" s="17">
        <v>13523.140000000014</v>
      </c>
      <c r="E43" s="15">
        <v>77526.899999999994</v>
      </c>
      <c r="F43" s="15">
        <v>72530.14</v>
      </c>
      <c r="G43" s="14">
        <f>+E43</f>
        <v>77526.899999999994</v>
      </c>
      <c r="H43" s="14">
        <f t="shared" si="0"/>
        <v>18519.900000000009</v>
      </c>
      <c r="I43" s="13" t="s">
        <v>12</v>
      </c>
      <c r="J43" s="1">
        <f>13356.2-1.76</f>
        <v>13354.44</v>
      </c>
    </row>
    <row r="44" spans="3:11" ht="13.5" customHeight="1" thickBot="1" x14ac:dyDescent="0.25">
      <c r="C44" s="12" t="s">
        <v>11</v>
      </c>
      <c r="D44" s="17">
        <v>17027.569999999978</v>
      </c>
      <c r="E44" s="15">
        <f>122179.32+24906.4</f>
        <v>147085.72</v>
      </c>
      <c r="F44" s="15">
        <f>23303.12+0.84+115430.62+11.12</f>
        <v>138745.69999999998</v>
      </c>
      <c r="G44" s="14">
        <f>+E44</f>
        <v>147085.72</v>
      </c>
      <c r="H44" s="14">
        <f t="shared" si="0"/>
        <v>25367.589999999997</v>
      </c>
      <c r="I44" s="13" t="s">
        <v>10</v>
      </c>
    </row>
    <row r="45" spans="3:11" ht="13.5" customHeight="1" thickBot="1" x14ac:dyDescent="0.25">
      <c r="C45" s="12" t="s">
        <v>9</v>
      </c>
      <c r="D45" s="17">
        <v>25360.120000000003</v>
      </c>
      <c r="E45" s="15">
        <f>11581.9+5600.34</f>
        <v>17182.239999999998</v>
      </c>
      <c r="F45" s="15">
        <f>4197.96+8310.1</f>
        <v>12508.060000000001</v>
      </c>
      <c r="G45" s="14">
        <f>+E45</f>
        <v>17182.239999999998</v>
      </c>
      <c r="H45" s="14">
        <f t="shared" si="0"/>
        <v>30034.3</v>
      </c>
      <c r="I45" s="13"/>
      <c r="J45" s="1">
        <f>1150.75+569.83</f>
        <v>1720.58</v>
      </c>
      <c r="K45" s="1">
        <f>10354.15+4179.47</f>
        <v>14533.619999999999</v>
      </c>
    </row>
    <row r="46" spans="3:11" ht="13.5" hidden="1" customHeight="1" thickBot="1" x14ac:dyDescent="0.25">
      <c r="C46" s="12" t="s">
        <v>8</v>
      </c>
      <c r="D46" s="16">
        <v>0</v>
      </c>
      <c r="E46" s="15"/>
      <c r="F46" s="15"/>
      <c r="G46" s="14"/>
      <c r="H46" s="14">
        <f t="shared" si="0"/>
        <v>0</v>
      </c>
      <c r="I46" s="13"/>
    </row>
    <row r="47" spans="3:11" s="9" customFormat="1" ht="13.5" customHeight="1" thickBot="1" x14ac:dyDescent="0.25">
      <c r="C47" s="12" t="s">
        <v>7</v>
      </c>
      <c r="D47" s="11">
        <f>SUM(D36:D46)</f>
        <v>738756.13</v>
      </c>
      <c r="E47" s="11">
        <f>SUM(E36:E46)</f>
        <v>4028076.7200000007</v>
      </c>
      <c r="F47" s="11">
        <f>SUM(F36:F46)</f>
        <v>3794706.2000000007</v>
      </c>
      <c r="G47" s="11">
        <f>SUM(G36:G46)</f>
        <v>4316850.7</v>
      </c>
      <c r="H47" s="11">
        <f>SUM(H36:H46)</f>
        <v>972126.64999999979</v>
      </c>
      <c r="I47" s="10"/>
    </row>
    <row r="48" spans="3:11" ht="13.5" customHeight="1" thickBot="1" x14ac:dyDescent="0.25">
      <c r="C48" s="85" t="s">
        <v>6</v>
      </c>
      <c r="D48" s="85"/>
      <c r="E48" s="85"/>
      <c r="F48" s="85"/>
      <c r="G48" s="85"/>
      <c r="H48" s="85"/>
      <c r="I48" s="85"/>
    </row>
    <row r="49" spans="3:9" ht="30.75" customHeight="1" thickBot="1" x14ac:dyDescent="0.25">
      <c r="C49" s="8" t="s">
        <v>5</v>
      </c>
      <c r="D49" s="81" t="s">
        <v>4</v>
      </c>
      <c r="E49" s="81"/>
      <c r="F49" s="81"/>
      <c r="G49" s="81"/>
      <c r="H49" s="81"/>
      <c r="I49" s="7" t="s">
        <v>3</v>
      </c>
    </row>
    <row r="50" spans="3:9" ht="19.5" customHeight="1" x14ac:dyDescent="0.3">
      <c r="C50" s="6" t="s">
        <v>2</v>
      </c>
      <c r="D50" s="6"/>
      <c r="E50" s="6"/>
      <c r="F50" s="6"/>
      <c r="G50" s="6"/>
      <c r="H50" s="5">
        <f>+H33+H47</f>
        <v>2427746.4299999992</v>
      </c>
    </row>
    <row r="51" spans="3:9" ht="13.5" customHeight="1" x14ac:dyDescent="0.25">
      <c r="C51" s="4" t="s">
        <v>1</v>
      </c>
      <c r="D51" s="4"/>
    </row>
    <row r="52" spans="3:9" x14ac:dyDescent="0.2">
      <c r="D52" s="3"/>
      <c r="E52" s="3"/>
      <c r="F52" s="3"/>
    </row>
    <row r="54" spans="3:9" hidden="1" x14ac:dyDescent="0.2">
      <c r="H54" s="3">
        <f>116802.34+18519.9+63317.17+3862.72+22748+7286.3+107135.14+35910.81+509118.48+62058.2+26.61+21047.36+2.15+4291.47</f>
        <v>972126.64999999979</v>
      </c>
    </row>
    <row r="55" spans="3:9" x14ac:dyDescent="0.2">
      <c r="C55" s="2" t="s">
        <v>0</v>
      </c>
      <c r="E55" s="3">
        <f>+E47+E33+5580</f>
        <v>8369653.7700000014</v>
      </c>
      <c r="F55" s="3"/>
      <c r="G55" s="3">
        <f>+G47+G33</f>
        <v>8293833.5099999998</v>
      </c>
    </row>
  </sheetData>
  <mergeCells count="10">
    <mergeCell ref="C22:I22"/>
    <mergeCell ref="C23:I23"/>
    <mergeCell ref="C24:I24"/>
    <mergeCell ref="C25:I25"/>
    <mergeCell ref="D49:H49"/>
    <mergeCell ref="I28:I32"/>
    <mergeCell ref="C48:I48"/>
    <mergeCell ref="C27:I27"/>
    <mergeCell ref="C34:I34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Normal="100" zoomScaleSheetLayoutView="115" workbookViewId="0">
      <selection activeCell="E20" sqref="E20"/>
    </sheetView>
  </sheetViews>
  <sheetFormatPr defaultRowHeight="15" x14ac:dyDescent="0.25"/>
  <cols>
    <col min="1" max="1" width="4.5703125" style="40" customWidth="1"/>
    <col min="2" max="2" width="15.140625" style="40" customWidth="1"/>
    <col min="3" max="3" width="13.28515625" style="40" hidden="1" customWidth="1"/>
    <col min="4" max="4" width="12.140625" style="40" customWidth="1"/>
    <col min="5" max="5" width="16.140625" style="40" customWidth="1"/>
    <col min="6" max="6" width="12" style="40" customWidth="1"/>
    <col min="7" max="7" width="14.28515625" style="40" customWidth="1"/>
    <col min="8" max="8" width="15.140625" style="40" customWidth="1"/>
    <col min="9" max="9" width="14.28515625" style="40" customWidth="1"/>
    <col min="10" max="16384" width="9.140625" style="40"/>
  </cols>
  <sheetData>
    <row r="2" spans="1:9" ht="30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hidden="1" x14ac:dyDescent="0.25">
      <c r="A4" s="56"/>
      <c r="B4" s="77"/>
      <c r="C4" s="56"/>
      <c r="D4" s="76"/>
      <c r="E4" s="75"/>
      <c r="F4" s="74" t="s">
        <v>64</v>
      </c>
      <c r="G4" s="73"/>
      <c r="H4" s="93" t="s">
        <v>63</v>
      </c>
      <c r="I4" s="94"/>
    </row>
    <row r="5" spans="1:9" ht="39" hidden="1" x14ac:dyDescent="0.25">
      <c r="A5" s="56"/>
      <c r="B5" s="72" t="s">
        <v>62</v>
      </c>
      <c r="C5" s="71"/>
      <c r="D5" s="95" t="s">
        <v>61</v>
      </c>
      <c r="E5" s="96"/>
      <c r="F5" s="70" t="s">
        <v>60</v>
      </c>
      <c r="G5" s="70" t="s">
        <v>59</v>
      </c>
      <c r="H5" s="69" t="s">
        <v>58</v>
      </c>
      <c r="I5" s="68" t="s">
        <v>57</v>
      </c>
    </row>
    <row r="6" spans="1:9" hidden="1" x14ac:dyDescent="0.25">
      <c r="A6" s="56"/>
      <c r="B6" s="61" t="s">
        <v>56</v>
      </c>
      <c r="C6" s="56"/>
      <c r="D6" s="66"/>
      <c r="E6" s="65"/>
      <c r="F6" s="67"/>
      <c r="G6" s="58"/>
      <c r="H6" s="58"/>
      <c r="I6" s="58">
        <f>+G6-H6</f>
        <v>0</v>
      </c>
    </row>
    <row r="7" spans="1:9" hidden="1" x14ac:dyDescent="0.25">
      <c r="A7" s="56"/>
      <c r="B7" s="61" t="s">
        <v>55</v>
      </c>
      <c r="C7" s="56"/>
      <c r="D7" s="66"/>
      <c r="E7" s="65"/>
      <c r="F7" s="62"/>
      <c r="G7" s="58"/>
      <c r="H7" s="58"/>
      <c r="I7" s="58">
        <f>+G7-H7</f>
        <v>0</v>
      </c>
    </row>
    <row r="8" spans="1:9" hidden="1" x14ac:dyDescent="0.25">
      <c r="A8" s="56"/>
      <c r="B8" s="61"/>
      <c r="C8" s="56"/>
      <c r="D8" s="66"/>
      <c r="E8" s="65"/>
      <c r="F8" s="62"/>
      <c r="G8" s="58"/>
      <c r="H8" s="58"/>
      <c r="I8" s="58">
        <f>+G8-H8</f>
        <v>0</v>
      </c>
    </row>
    <row r="9" spans="1:9" hidden="1" x14ac:dyDescent="0.25">
      <c r="A9" s="56"/>
      <c r="B9" s="61"/>
      <c r="C9" s="56"/>
      <c r="D9" s="64"/>
      <c r="E9" s="63"/>
      <c r="F9" s="62"/>
      <c r="G9" s="58"/>
      <c r="H9" s="58"/>
      <c r="I9" s="58">
        <f>+G9-H9</f>
        <v>0</v>
      </c>
    </row>
    <row r="10" spans="1:9" hidden="1" x14ac:dyDescent="0.25">
      <c r="A10" s="56"/>
      <c r="B10" s="61"/>
      <c r="C10" s="56"/>
      <c r="D10" s="60"/>
      <c r="E10" s="60"/>
      <c r="F10" s="57"/>
      <c r="G10" s="58"/>
      <c r="H10" s="58"/>
      <c r="I10" s="58">
        <f>+G10-H10</f>
        <v>0</v>
      </c>
    </row>
    <row r="11" spans="1:9" hidden="1" x14ac:dyDescent="0.25">
      <c r="A11" s="56"/>
      <c r="B11" s="59"/>
      <c r="C11" s="56"/>
      <c r="D11" s="97"/>
      <c r="E11" s="97"/>
      <c r="F11" s="57"/>
      <c r="G11" s="58">
        <f>H11+I11</f>
        <v>0</v>
      </c>
      <c r="H11" s="58"/>
      <c r="I11" s="58"/>
    </row>
    <row r="12" spans="1:9" hidden="1" x14ac:dyDescent="0.25">
      <c r="A12" s="56"/>
      <c r="B12" s="57" t="s">
        <v>54</v>
      </c>
      <c r="C12" s="56"/>
      <c r="D12" s="56"/>
      <c r="E12" s="56"/>
      <c r="F12" s="56"/>
      <c r="G12" s="55">
        <f>SUM(G6:G11)</f>
        <v>0</v>
      </c>
      <c r="H12" s="55">
        <f>SUM(H6:H11)</f>
        <v>0</v>
      </c>
      <c r="I12" s="55">
        <f>SUM(I6:I11)</f>
        <v>0</v>
      </c>
    </row>
    <row r="13" spans="1:9" x14ac:dyDescent="0.25">
      <c r="A13" s="54"/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41"/>
      <c r="B14" s="47" t="s">
        <v>53</v>
      </c>
      <c r="C14" s="46"/>
      <c r="D14" s="46"/>
      <c r="E14" s="46"/>
      <c r="F14" s="51">
        <v>21005.53</v>
      </c>
      <c r="G14" s="41"/>
      <c r="H14" s="41"/>
      <c r="I14" s="41"/>
    </row>
    <row r="15" spans="1:9" x14ac:dyDescent="0.25">
      <c r="A15" s="41"/>
      <c r="B15" s="47" t="s">
        <v>52</v>
      </c>
      <c r="C15" s="46"/>
      <c r="D15" s="46"/>
      <c r="E15" s="46"/>
      <c r="F15" s="53">
        <v>222735.25</v>
      </c>
      <c r="G15" s="41"/>
      <c r="H15" s="41"/>
      <c r="I15" s="41"/>
    </row>
    <row r="16" spans="1:9" x14ac:dyDescent="0.25">
      <c r="A16" s="41"/>
      <c r="B16" s="47" t="s">
        <v>51</v>
      </c>
      <c r="C16" s="46"/>
      <c r="D16" s="46"/>
      <c r="E16" s="46"/>
      <c r="F16" s="53">
        <v>207829.97</v>
      </c>
      <c r="G16" s="41"/>
      <c r="H16" s="41"/>
      <c r="I16" s="41"/>
    </row>
    <row r="17" spans="1:9" hidden="1" x14ac:dyDescent="0.25">
      <c r="A17" s="41"/>
      <c r="B17" s="47" t="s">
        <v>50</v>
      </c>
      <c r="C17" s="46"/>
      <c r="D17" s="46"/>
      <c r="E17" s="46"/>
      <c r="F17" s="52"/>
      <c r="G17" s="41"/>
      <c r="H17" s="41"/>
      <c r="I17" s="41"/>
    </row>
    <row r="18" spans="1:9" x14ac:dyDescent="0.25">
      <c r="A18" s="41"/>
      <c r="B18" s="47" t="s">
        <v>49</v>
      </c>
      <c r="C18" s="46"/>
      <c r="D18" s="46"/>
      <c r="E18" s="46"/>
      <c r="F18" s="51">
        <f>F14+F15-F16</f>
        <v>35910.81</v>
      </c>
      <c r="G18" s="41"/>
      <c r="H18" s="41"/>
      <c r="I18" s="41"/>
    </row>
    <row r="19" spans="1:9" x14ac:dyDescent="0.25">
      <c r="A19" s="41"/>
      <c r="B19" s="50"/>
      <c r="C19" s="50"/>
      <c r="D19" s="50"/>
      <c r="E19" s="50"/>
      <c r="F19" s="50"/>
      <c r="G19" s="50"/>
      <c r="H19" s="41"/>
      <c r="I19" s="41"/>
    </row>
    <row r="20" spans="1:9" x14ac:dyDescent="0.25">
      <c r="A20" s="41"/>
      <c r="B20" s="47" t="s">
        <v>48</v>
      </c>
      <c r="C20" s="46"/>
      <c r="D20" s="46"/>
      <c r="E20" s="46"/>
      <c r="F20" s="46"/>
      <c r="G20" s="49">
        <v>-440004.46</v>
      </c>
      <c r="H20" s="41"/>
      <c r="I20" s="41"/>
    </row>
    <row r="21" spans="1:9" x14ac:dyDescent="0.25">
      <c r="A21" s="41"/>
      <c r="B21" s="47" t="s">
        <v>47</v>
      </c>
      <c r="C21" s="46"/>
      <c r="D21" s="46"/>
      <c r="E21" s="46"/>
      <c r="F21" s="46"/>
      <c r="G21" s="48">
        <v>222735.25</v>
      </c>
      <c r="H21" s="41"/>
      <c r="I21" s="41"/>
    </row>
    <row r="22" spans="1:9" x14ac:dyDescent="0.25">
      <c r="A22" s="41"/>
      <c r="B22" s="47" t="s">
        <v>46</v>
      </c>
      <c r="C22" s="46"/>
      <c r="D22" s="46"/>
      <c r="E22" s="46"/>
      <c r="F22" s="46"/>
      <c r="G22" s="45"/>
      <c r="H22" s="41"/>
      <c r="I22" s="41"/>
    </row>
    <row r="23" spans="1:9" x14ac:dyDescent="0.25">
      <c r="A23" s="41"/>
      <c r="B23" s="44" t="s">
        <v>45</v>
      </c>
      <c r="C23" s="43"/>
      <c r="D23" s="43"/>
      <c r="E23" s="43"/>
      <c r="F23" s="43"/>
      <c r="G23" s="42">
        <f>G20+G21-G22</f>
        <v>-217269.21000000002</v>
      </c>
      <c r="H23" s="41"/>
      <c r="I23" s="41"/>
    </row>
  </sheetData>
  <mergeCells count="4">
    <mergeCell ref="A2:I2"/>
    <mergeCell ref="H4:I4"/>
    <mergeCell ref="D5:E5"/>
    <mergeCell ref="D11:E11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4" zoomScaleNormal="100" zoomScaleSheetLayoutView="115" workbookViewId="0">
      <selection activeCell="F27" sqref="F27"/>
    </sheetView>
  </sheetViews>
  <sheetFormatPr defaultRowHeight="15" x14ac:dyDescent="0.25"/>
  <cols>
    <col min="1" max="1" width="4.5703125" style="98" customWidth="1"/>
    <col min="2" max="2" width="12.42578125" style="98" customWidth="1"/>
    <col min="3" max="3" width="13.28515625" style="98" hidden="1" customWidth="1"/>
    <col min="4" max="4" width="12.140625" style="98" customWidth="1"/>
    <col min="5" max="5" width="13.5703125" style="98" customWidth="1"/>
    <col min="6" max="6" width="13.28515625" style="98" customWidth="1"/>
    <col min="7" max="7" width="14.28515625" style="98" customWidth="1"/>
    <col min="8" max="8" width="15.140625" style="98" customWidth="1"/>
    <col min="9" max="9" width="14.28515625" style="98" customWidth="1"/>
    <col min="10" max="16384" width="9.140625" style="98"/>
  </cols>
  <sheetData>
    <row r="13" spans="1:9" x14ac:dyDescent="0.25">
      <c r="A13" s="105" t="s">
        <v>90</v>
      </c>
      <c r="B13" s="105"/>
      <c r="C13" s="105"/>
      <c r="D13" s="105"/>
      <c r="E13" s="105"/>
      <c r="F13" s="105"/>
      <c r="G13" s="105"/>
      <c r="H13" s="105"/>
      <c r="I13" s="105"/>
    </row>
    <row r="14" spans="1:9" x14ac:dyDescent="0.25">
      <c r="A14" s="105" t="s">
        <v>89</v>
      </c>
      <c r="B14" s="105"/>
      <c r="C14" s="105"/>
      <c r="D14" s="105"/>
      <c r="E14" s="105"/>
      <c r="F14" s="105"/>
      <c r="G14" s="105"/>
      <c r="H14" s="105"/>
      <c r="I14" s="105"/>
    </row>
    <row r="15" spans="1:9" x14ac:dyDescent="0.25">
      <c r="A15" s="105" t="s">
        <v>88</v>
      </c>
      <c r="B15" s="105"/>
      <c r="C15" s="105"/>
      <c r="D15" s="105"/>
      <c r="E15" s="105"/>
      <c r="F15" s="105"/>
      <c r="G15" s="105"/>
      <c r="H15" s="105"/>
      <c r="I15" s="105"/>
    </row>
    <row r="16" spans="1:9" ht="60" x14ac:dyDescent="0.25">
      <c r="A16" s="103" t="s">
        <v>87</v>
      </c>
      <c r="B16" s="103" t="s">
        <v>86</v>
      </c>
      <c r="C16" s="103" t="s">
        <v>85</v>
      </c>
      <c r="D16" s="103" t="s">
        <v>84</v>
      </c>
      <c r="E16" s="103" t="s">
        <v>83</v>
      </c>
      <c r="F16" s="104" t="s">
        <v>82</v>
      </c>
      <c r="G16" s="104" t="s">
        <v>81</v>
      </c>
      <c r="H16" s="103" t="s">
        <v>80</v>
      </c>
      <c r="I16" s="103" t="s">
        <v>79</v>
      </c>
    </row>
    <row r="17" spans="1:9" x14ac:dyDescent="0.25">
      <c r="A17" s="102" t="s">
        <v>78</v>
      </c>
      <c r="B17" s="101">
        <v>-22.769459999999999</v>
      </c>
      <c r="C17" s="101"/>
      <c r="D17" s="101">
        <v>446.69934000000001</v>
      </c>
      <c r="E17" s="101">
        <v>420.50339000000002</v>
      </c>
      <c r="F17" s="101">
        <v>5.58</v>
      </c>
      <c r="G17" s="101">
        <v>597.10278000000005</v>
      </c>
      <c r="H17" s="100">
        <v>107.13514000000001</v>
      </c>
      <c r="I17" s="100">
        <f>B17+D17+F17-G17</f>
        <v>-167.59290000000004</v>
      </c>
    </row>
    <row r="19" spans="1:9" x14ac:dyDescent="0.25">
      <c r="A19" s="98" t="s">
        <v>77</v>
      </c>
    </row>
    <row r="20" spans="1:9" x14ac:dyDescent="0.25">
      <c r="A20" s="99" t="s">
        <v>76</v>
      </c>
    </row>
    <row r="21" spans="1:9" x14ac:dyDescent="0.25">
      <c r="A21" s="99" t="s">
        <v>75</v>
      </c>
    </row>
    <row r="22" spans="1:9" x14ac:dyDescent="0.25">
      <c r="A22" s="99" t="s">
        <v>74</v>
      </c>
    </row>
    <row r="23" spans="1:9" x14ac:dyDescent="0.25">
      <c r="A23" s="99" t="s">
        <v>73</v>
      </c>
    </row>
    <row r="24" spans="1:9" x14ac:dyDescent="0.25">
      <c r="A24" s="99" t="s">
        <v>72</v>
      </c>
    </row>
    <row r="25" spans="1:9" x14ac:dyDescent="0.25">
      <c r="A25" s="99" t="s">
        <v>71</v>
      </c>
    </row>
    <row r="26" spans="1:9" x14ac:dyDescent="0.25">
      <c r="A26" s="99" t="s">
        <v>70</v>
      </c>
    </row>
    <row r="27" spans="1:9" x14ac:dyDescent="0.25">
      <c r="A27" s="99" t="s">
        <v>69</v>
      </c>
    </row>
    <row r="28" spans="1:9" x14ac:dyDescent="0.25">
      <c r="A28" s="99" t="s">
        <v>68</v>
      </c>
    </row>
    <row r="29" spans="1:9" x14ac:dyDescent="0.25">
      <c r="A29" s="99" t="s">
        <v>67</v>
      </c>
    </row>
    <row r="30" spans="1:9" x14ac:dyDescent="0.25">
      <c r="A30" s="98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2019-03-19T08:53:34Z</dcterms:created>
  <dcterms:modified xsi:type="dcterms:W3CDTF">2019-03-20T08:16:41Z</dcterms:modified>
</cp:coreProperties>
</file>