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Кленовая5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5" i="1" l="1"/>
  <c r="K25" i="1"/>
  <c r="H26" i="1"/>
  <c r="K26" i="1"/>
  <c r="H27" i="1"/>
  <c r="K27" i="1"/>
  <c r="H28" i="1"/>
  <c r="K28" i="1"/>
  <c r="E29" i="1"/>
  <c r="F29" i="1"/>
  <c r="G29" i="1"/>
  <c r="H29" i="1"/>
  <c r="K29" i="1"/>
  <c r="D30" i="1"/>
  <c r="E30" i="1"/>
  <c r="F30" i="1"/>
  <c r="G30" i="1"/>
  <c r="H30" i="1"/>
  <c r="G33" i="1"/>
  <c r="H33" i="1"/>
  <c r="J33" i="1"/>
  <c r="K33" i="1"/>
  <c r="H34" i="1"/>
  <c r="J34" i="1"/>
  <c r="H35" i="1"/>
  <c r="H36" i="1"/>
  <c r="H37" i="1"/>
  <c r="J37" i="1"/>
  <c r="K37" i="1"/>
  <c r="G38" i="1"/>
  <c r="G43" i="1" s="1"/>
  <c r="G51" i="1" s="1"/>
  <c r="H38" i="1"/>
  <c r="J38" i="1"/>
  <c r="G39" i="1"/>
  <c r="H39" i="1"/>
  <c r="J39" i="1"/>
  <c r="E40" i="1"/>
  <c r="H40" i="1" s="1"/>
  <c r="H43" i="1" s="1"/>
  <c r="F40" i="1"/>
  <c r="G40" i="1"/>
  <c r="K40" i="1"/>
  <c r="E41" i="1"/>
  <c r="F41" i="1"/>
  <c r="G41" i="1"/>
  <c r="H41" i="1"/>
  <c r="G42" i="1"/>
  <c r="H42" i="1"/>
  <c r="J42" i="1"/>
  <c r="D43" i="1"/>
  <c r="F43" i="1"/>
  <c r="H50" i="1"/>
  <c r="H46" i="1" l="1"/>
  <c r="E43" i="1"/>
  <c r="E51" i="1" s="1"/>
</calcChain>
</file>

<file path=xl/sharedStrings.xml><?xml version="1.0" encoding="utf-8"?>
<sst xmlns="http://schemas.openxmlformats.org/spreadsheetml/2006/main" count="72" uniqueCount="65">
  <si>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</si>
  <si>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</si>
  <si>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</si>
  <si>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</si>
  <si>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</si>
  <si>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</si>
  <si>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</si>
  <si>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</si>
  <si>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</si>
  <si>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</si>
  <si>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</si>
  <si>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</si>
  <si>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</si>
  <si>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</si>
  <si>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</si>
  <si>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</si>
  <si>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</si>
  <si>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</si>
  <si>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</si>
  <si>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</si>
  <si>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</si>
  <si>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</si>
  <si>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Н/2009-80 от 01.07.2009г.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</si>
  <si>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</si>
  <si>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</si>
  <si>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</si>
  <si>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</si>
  <si>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</si>
  <si>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</si>
  <si>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</si>
  <si>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</si>
  <si>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</si>
  <si>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</si>
  <si>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</si>
  <si>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</si>
  <si>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</si>
  <si>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"СТЭК",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</si>
  <si>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</si>
  <si>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</si>
  <si>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</si>
  <si>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5/1 по ул. Кленовая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</si>
  <si>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</si>
  <si>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</si>
  <si>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</si>
  <si>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- 525.46р</t>
  </si>
  <si>
    <t>аварийное обслуживание - 2101.25 р.</t>
  </si>
  <si>
    <t>кладка опор для канализационных трубопровод. в подвале - 1654.24р.</t>
  </si>
  <si>
    <t>смена прокладок и замена КТПР в ТП 1 - 2314.22 р.</t>
  </si>
  <si>
    <t>ремонт кровли - 1393.11р.</t>
  </si>
  <si>
    <t>ремонт дверей - 118.64р.</t>
  </si>
  <si>
    <t>работы по электрикe - 562.98р.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</si>
  <si>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8</t>
    </r>
    <r>
      <rPr>
        <b/>
        <sz val="11"/>
        <color indexed="8"/>
        <rFont val="Calibri"/>
        <family val="2"/>
        <charset val="204"/>
      </rPr>
      <t>,67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</si>
  <si>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</si>
  <si>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</si>
  <si>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</si>
  <si>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</si>
  <si>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</si>
  <si>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</si>
  <si>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</si>
  <si>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</si>
  <si>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</si>
  <si>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</si>
  <si>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5/1 по ул. Кленовая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</si>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</sst>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7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6" fillId="0" borderId="0" xfId="0" applyFont="1" applyFill="1"/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 applyBorder="1"/>
    <xf numFmtId="0" fontId="1" fillId="0" borderId="0" xfId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K52"/>
  <sheetViews>
    <sheetView topLeftCell="C22" zoomScaleNormal="100" workbookViewId="0">
      <selection activeCell="F29" sqref="F2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42578125" style="2" customWidth="1"/>
    <col min="4" max="4" width="13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7109375" style="2" customWidth="1"/>
    <col min="9" max="9" width="23.42578125" style="2" customWidth="1"/>
    <col min="10" max="10" width="11.425781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43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4.25" x14ac:dyDescent="0.2">
      <c r="C19" s="40" t="s">
        <v>42</v>
      </c>
      <c r="D19" s="40"/>
      <c r="E19" s="40"/>
      <c r="F19" s="40"/>
      <c r="G19" s="40"/>
      <c r="H19" s="40"/>
      <c r="I19" s="40"/>
    </row>
    <row r="20" spans="3:11" x14ac:dyDescent="0.2">
      <c r="C20" s="41" t="s">
        <v>41</v>
      </c>
      <c r="D20" s="41"/>
      <c r="E20" s="41"/>
      <c r="F20" s="41"/>
      <c r="G20" s="41"/>
      <c r="H20" s="41"/>
      <c r="I20" s="41"/>
    </row>
    <row r="21" spans="3:11" x14ac:dyDescent="0.2">
      <c r="C21" s="41" t="s">
        <v>40</v>
      </c>
      <c r="D21" s="41"/>
      <c r="E21" s="41"/>
      <c r="F21" s="41"/>
      <c r="G21" s="41"/>
      <c r="H21" s="41"/>
      <c r="I21" s="41"/>
    </row>
    <row r="22" spans="3:11" ht="6" customHeight="1" thickBot="1" x14ac:dyDescent="0.25">
      <c r="C22" s="46"/>
      <c r="D22" s="46"/>
      <c r="E22" s="46"/>
      <c r="F22" s="46"/>
      <c r="G22" s="46"/>
      <c r="H22" s="46"/>
      <c r="I22" s="46"/>
    </row>
    <row r="23" spans="3:11" ht="52.5" customHeight="1" thickBot="1" x14ac:dyDescent="0.25">
      <c r="C23" s="23" t="s">
        <v>30</v>
      </c>
      <c r="D23" s="26" t="s">
        <v>29</v>
      </c>
      <c r="E23" s="25" t="s">
        <v>28</v>
      </c>
      <c r="F23" s="25" t="s">
        <v>27</v>
      </c>
      <c r="G23" s="25" t="s">
        <v>26</v>
      </c>
      <c r="H23" s="25" t="s">
        <v>25</v>
      </c>
      <c r="I23" s="26" t="s">
        <v>39</v>
      </c>
    </row>
    <row r="24" spans="3:11" ht="13.5" customHeight="1" thickBot="1" x14ac:dyDescent="0.25">
      <c r="C24" s="43" t="s">
        <v>38</v>
      </c>
      <c r="D24" s="44"/>
      <c r="E24" s="44"/>
      <c r="F24" s="44"/>
      <c r="G24" s="44"/>
      <c r="H24" s="44"/>
      <c r="I24" s="45"/>
    </row>
    <row r="25" spans="3:11" ht="13.5" customHeight="1" thickBot="1" x14ac:dyDescent="0.25">
      <c r="C25" s="12" t="s">
        <v>37</v>
      </c>
      <c r="D25" s="16">
        <v>129823.5399999998</v>
      </c>
      <c r="E25" s="19">
        <v>953786.98</v>
      </c>
      <c r="F25" s="19">
        <v>978624.5</v>
      </c>
      <c r="G25" s="19">
        <v>980325.14</v>
      </c>
      <c r="H25" s="19">
        <f>+D25+E25-F25</f>
        <v>104986.01999999979</v>
      </c>
      <c r="I25" s="47" t="s">
        <v>36</v>
      </c>
      <c r="K25" s="28">
        <f>130054.44-2488.21</f>
        <v>127566.23</v>
      </c>
    </row>
    <row r="26" spans="3:11" ht="13.5" customHeight="1" thickBot="1" x14ac:dyDescent="0.25">
      <c r="C26" s="12" t="s">
        <v>35</v>
      </c>
      <c r="D26" s="16">
        <v>21609.379999999946</v>
      </c>
      <c r="E26" s="15">
        <v>287038.02</v>
      </c>
      <c r="F26" s="15">
        <v>262260.95</v>
      </c>
      <c r="G26" s="19">
        <v>288015.28000000003</v>
      </c>
      <c r="H26" s="19">
        <f>+D26+E26-F26</f>
        <v>46386.449999999953</v>
      </c>
      <c r="I26" s="48"/>
      <c r="K26" s="1">
        <f>27081.92-6986.34</f>
        <v>20095.579999999998</v>
      </c>
    </row>
    <row r="27" spans="3:11" ht="13.5" customHeight="1" thickBot="1" x14ac:dyDescent="0.25">
      <c r="C27" s="12" t="s">
        <v>34</v>
      </c>
      <c r="D27" s="16">
        <v>13831.260000000068</v>
      </c>
      <c r="E27" s="15">
        <v>187600.41</v>
      </c>
      <c r="F27" s="15">
        <v>166247.24</v>
      </c>
      <c r="G27" s="19">
        <v>141932.01</v>
      </c>
      <c r="H27" s="19">
        <f>+D27+E27-F27</f>
        <v>35184.43000000008</v>
      </c>
      <c r="I27" s="48"/>
      <c r="K27" s="28">
        <f>14515.87-2010.27</f>
        <v>12505.6</v>
      </c>
    </row>
    <row r="28" spans="3:11" ht="13.5" customHeight="1" thickBot="1" x14ac:dyDescent="0.25">
      <c r="C28" s="12" t="s">
        <v>33</v>
      </c>
      <c r="D28" s="16">
        <v>10343.530000000028</v>
      </c>
      <c r="E28" s="15">
        <v>131190.62</v>
      </c>
      <c r="F28" s="15">
        <v>118871.45</v>
      </c>
      <c r="G28" s="19">
        <v>108605.41</v>
      </c>
      <c r="H28" s="19">
        <f>+D28+E28-F28</f>
        <v>22662.700000000026</v>
      </c>
      <c r="I28" s="48"/>
      <c r="K28" s="1">
        <f>3709.33-849.39+5102.31-691.9</f>
        <v>7270.35</v>
      </c>
    </row>
    <row r="29" spans="3:11" ht="13.5" customHeight="1" thickBot="1" x14ac:dyDescent="0.25">
      <c r="C29" s="12" t="s">
        <v>32</v>
      </c>
      <c r="D29" s="16">
        <v>970.32000000000335</v>
      </c>
      <c r="E29" s="15">
        <f>922.72+384.78+6057.24</f>
        <v>7364.74</v>
      </c>
      <c r="F29" s="15">
        <f>5701.92-38.69+550.3+1048.49</f>
        <v>7262.02</v>
      </c>
      <c r="G29" s="19">
        <f>+E29</f>
        <v>7364.74</v>
      </c>
      <c r="H29" s="19">
        <f>+D29+E29-F29</f>
        <v>1073.0400000000027</v>
      </c>
      <c r="I29" s="49"/>
      <c r="K29" s="1">
        <f>237.59-654.42+78.21-363.73-111.64-1.44</f>
        <v>-815.43</v>
      </c>
    </row>
    <row r="30" spans="3:11" ht="13.5" customHeight="1" thickBot="1" x14ac:dyDescent="0.25">
      <c r="C30" s="12" t="s">
        <v>7</v>
      </c>
      <c r="D30" s="11">
        <f>SUM(D25:D29)</f>
        <v>176578.02999999985</v>
      </c>
      <c r="E30" s="11">
        <f>SUM(E25:E29)</f>
        <v>1566980.7699999998</v>
      </c>
      <c r="F30" s="11">
        <f>SUM(F25:F29)</f>
        <v>1533266.16</v>
      </c>
      <c r="G30" s="11">
        <f>SUM(G25:G29)</f>
        <v>1526242.5799999998</v>
      </c>
      <c r="H30" s="11">
        <f>SUM(H25:H29)</f>
        <v>210292.63999999987</v>
      </c>
      <c r="I30" s="27"/>
    </row>
    <row r="31" spans="3:11" ht="13.5" customHeight="1" thickBot="1" x14ac:dyDescent="0.25">
      <c r="C31" s="42" t="s">
        <v>31</v>
      </c>
      <c r="D31" s="42"/>
      <c r="E31" s="42"/>
      <c r="F31" s="42"/>
      <c r="G31" s="42"/>
      <c r="H31" s="42"/>
      <c r="I31" s="42"/>
    </row>
    <row r="32" spans="3:11" ht="50.25" customHeight="1" thickBot="1" x14ac:dyDescent="0.25">
      <c r="C32" s="18" t="s">
        <v>30</v>
      </c>
      <c r="D32" s="26" t="s">
        <v>29</v>
      </c>
      <c r="E32" s="25" t="s">
        <v>28</v>
      </c>
      <c r="F32" s="25" t="s">
        <v>27</v>
      </c>
      <c r="G32" s="25" t="s">
        <v>26</v>
      </c>
      <c r="H32" s="25" t="s">
        <v>25</v>
      </c>
      <c r="I32" s="24" t="s">
        <v>24</v>
      </c>
    </row>
    <row r="33" spans="3:11" ht="22.5" customHeight="1" thickBot="1" x14ac:dyDescent="0.25">
      <c r="C33" s="23" t="s">
        <v>23</v>
      </c>
      <c r="D33" s="22">
        <v>60150.50999999966</v>
      </c>
      <c r="E33" s="14">
        <v>920475.76</v>
      </c>
      <c r="F33" s="14">
        <v>894877.2</v>
      </c>
      <c r="G33" s="14">
        <f>+E33</f>
        <v>920475.76</v>
      </c>
      <c r="H33" s="14">
        <f t="shared" ref="H33:H42" si="0">+D33+E33-F33</f>
        <v>85749.069999999716</v>
      </c>
      <c r="I33" s="36" t="s">
        <v>22</v>
      </c>
      <c r="J33" s="21">
        <f>48628.37-7477.66-D33</f>
        <v>-18999.799999999654</v>
      </c>
      <c r="K33" s="21">
        <f>360.69-31.62+1416-121.93+54822.38-11197.49-H33</f>
        <v>-40501.039999999717</v>
      </c>
    </row>
    <row r="34" spans="3:11" ht="14.25" customHeight="1" thickBot="1" x14ac:dyDescent="0.25">
      <c r="C34" s="12" t="s">
        <v>21</v>
      </c>
      <c r="D34" s="16">
        <v>12653.349999999977</v>
      </c>
      <c r="E34" s="19">
        <v>196747.56</v>
      </c>
      <c r="F34" s="19">
        <v>191187.91</v>
      </c>
      <c r="G34" s="14">
        <v>8669.89</v>
      </c>
      <c r="H34" s="14">
        <f t="shared" si="0"/>
        <v>18212.999999999971</v>
      </c>
      <c r="I34" s="37"/>
      <c r="J34" s="21">
        <f>12097.15-2328.61</f>
        <v>9768.5399999999991</v>
      </c>
    </row>
    <row r="35" spans="3:11" ht="13.5" hidden="1" customHeight="1" thickBot="1" x14ac:dyDescent="0.25">
      <c r="C35" s="18" t="s">
        <v>20</v>
      </c>
      <c r="D35" s="20">
        <v>0</v>
      </c>
      <c r="E35" s="19"/>
      <c r="F35" s="19"/>
      <c r="G35" s="14"/>
      <c r="H35" s="14">
        <f t="shared" si="0"/>
        <v>0</v>
      </c>
      <c r="I35" s="10"/>
    </row>
    <row r="36" spans="3:11" ht="12.75" hidden="1" customHeight="1" thickBot="1" x14ac:dyDescent="0.25">
      <c r="C36" s="12" t="s">
        <v>19</v>
      </c>
      <c r="D36" s="16">
        <v>0</v>
      </c>
      <c r="E36" s="19"/>
      <c r="F36" s="19"/>
      <c r="G36" s="14"/>
      <c r="H36" s="14">
        <f t="shared" si="0"/>
        <v>0</v>
      </c>
      <c r="I36" s="17" t="s">
        <v>18</v>
      </c>
    </row>
    <row r="37" spans="3:11" ht="26.25" customHeight="1" thickBot="1" x14ac:dyDescent="0.25">
      <c r="C37" s="12" t="s">
        <v>17</v>
      </c>
      <c r="D37" s="16">
        <v>13783.319999999978</v>
      </c>
      <c r="E37" s="19">
        <v>214093.68</v>
      </c>
      <c r="F37" s="19">
        <v>207882.35</v>
      </c>
      <c r="G37" s="14">
        <v>197799.67</v>
      </c>
      <c r="H37" s="14">
        <f t="shared" si="0"/>
        <v>19994.649999999965</v>
      </c>
      <c r="I37" s="13" t="s">
        <v>16</v>
      </c>
      <c r="J37" s="1">
        <f>32.23+11480.14-1845.57</f>
        <v>9666.7999999999993</v>
      </c>
      <c r="K37" s="1">
        <f>12875.15-2697+288.39</f>
        <v>10466.539999999999</v>
      </c>
    </row>
    <row r="38" spans="3:11" ht="25.5" customHeight="1" thickBot="1" x14ac:dyDescent="0.25">
      <c r="C38" s="12" t="s">
        <v>15</v>
      </c>
      <c r="D38" s="16">
        <v>290.58999999999833</v>
      </c>
      <c r="E38" s="15">
        <v>7046.16</v>
      </c>
      <c r="F38" s="15">
        <v>6683.12</v>
      </c>
      <c r="G38" s="14">
        <f>+E38</f>
        <v>7046.16</v>
      </c>
      <c r="H38" s="14">
        <f t="shared" si="0"/>
        <v>653.62999999999829</v>
      </c>
      <c r="I38" s="13" t="s">
        <v>14</v>
      </c>
      <c r="J38" s="1">
        <f>433.47-84.39</f>
        <v>349.08000000000004</v>
      </c>
    </row>
    <row r="39" spans="3:11" ht="13.5" customHeight="1" thickBot="1" x14ac:dyDescent="0.25">
      <c r="C39" s="18" t="s">
        <v>13</v>
      </c>
      <c r="D39" s="16">
        <v>8283.910000000018</v>
      </c>
      <c r="E39" s="15">
        <v>89353.2</v>
      </c>
      <c r="F39" s="15">
        <v>92206.52</v>
      </c>
      <c r="G39" s="14">
        <f>+E39</f>
        <v>89353.2</v>
      </c>
      <c r="H39" s="14">
        <f t="shared" si="0"/>
        <v>5430.5900000000111</v>
      </c>
      <c r="I39" s="17"/>
      <c r="J39" s="1">
        <f>7894.86-447.35</f>
        <v>7447.5099999999993</v>
      </c>
    </row>
    <row r="40" spans="3:11" ht="13.5" customHeight="1" thickBot="1" x14ac:dyDescent="0.25">
      <c r="C40" s="18" t="s">
        <v>12</v>
      </c>
      <c r="D40" s="16">
        <v>139.48999999999796</v>
      </c>
      <c r="E40" s="15">
        <f>3096.13+1182.31</f>
        <v>4278.4400000000005</v>
      </c>
      <c r="F40" s="15">
        <f>3837.31+580.62</f>
        <v>4417.93</v>
      </c>
      <c r="G40" s="14">
        <f>+E40</f>
        <v>4278.4400000000005</v>
      </c>
      <c r="H40" s="14">
        <f t="shared" si="0"/>
        <v>0</v>
      </c>
      <c r="I40" s="17"/>
      <c r="K40" s="1">
        <f>963.9+478.41</f>
        <v>1442.31</v>
      </c>
    </row>
    <row r="41" spans="3:11" ht="13.5" customHeight="1" thickBot="1" x14ac:dyDescent="0.25">
      <c r="C41" s="18" t="s">
        <v>11</v>
      </c>
      <c r="D41" s="16">
        <v>-12048.719999999998</v>
      </c>
      <c r="E41" s="15">
        <f>20553.03+5749.46</f>
        <v>26302.489999999998</v>
      </c>
      <c r="F41" s="15">
        <f>10782.55+881.25</f>
        <v>11663.8</v>
      </c>
      <c r="G41" s="14">
        <f>+E41</f>
        <v>26302.489999999998</v>
      </c>
      <c r="H41" s="14">
        <f t="shared" si="0"/>
        <v>2589.9700000000012</v>
      </c>
      <c r="I41" s="17" t="s">
        <v>10</v>
      </c>
    </row>
    <row r="42" spans="3:11" ht="13.5" customHeight="1" thickBot="1" x14ac:dyDescent="0.25">
      <c r="C42" s="12" t="s">
        <v>9</v>
      </c>
      <c r="D42" s="16">
        <v>1664.7500000000036</v>
      </c>
      <c r="E42" s="15">
        <v>29268.6</v>
      </c>
      <c r="F42" s="15">
        <v>28198.880000000001</v>
      </c>
      <c r="G42" s="14">
        <f>+E42</f>
        <v>29268.6</v>
      </c>
      <c r="H42" s="14">
        <f t="shared" si="0"/>
        <v>2734.4700000000012</v>
      </c>
      <c r="I42" s="13" t="s">
        <v>8</v>
      </c>
      <c r="J42" s="1">
        <f>1799.49-345.96</f>
        <v>1453.53</v>
      </c>
    </row>
    <row r="43" spans="3:11" s="9" customFormat="1" ht="13.5" customHeight="1" thickBot="1" x14ac:dyDescent="0.25">
      <c r="C43" s="12" t="s">
        <v>7</v>
      </c>
      <c r="D43" s="11">
        <f>SUM(D33:D42)</f>
        <v>84917.199999999633</v>
      </c>
      <c r="E43" s="11">
        <f>SUM(E33:E42)</f>
        <v>1487565.89</v>
      </c>
      <c r="F43" s="11">
        <f>SUM(F33:F42)</f>
        <v>1437117.71</v>
      </c>
      <c r="G43" s="11">
        <f>SUM(G33:G42)</f>
        <v>1283194.21</v>
      </c>
      <c r="H43" s="11">
        <f>SUM(H33:H42)</f>
        <v>135365.37999999968</v>
      </c>
      <c r="I43" s="10"/>
    </row>
    <row r="44" spans="3:11" ht="13.5" customHeight="1" thickBot="1" x14ac:dyDescent="0.25">
      <c r="C44" s="38" t="s">
        <v>6</v>
      </c>
      <c r="D44" s="38"/>
      <c r="E44" s="38"/>
      <c r="F44" s="38"/>
      <c r="G44" s="38"/>
      <c r="H44" s="38"/>
      <c r="I44" s="38"/>
    </row>
    <row r="45" spans="3:11" ht="28.5" customHeight="1" thickBot="1" x14ac:dyDescent="0.25">
      <c r="C45" s="8" t="s">
        <v>5</v>
      </c>
      <c r="D45" s="39" t="s">
        <v>4</v>
      </c>
      <c r="E45" s="39"/>
      <c r="F45" s="39"/>
      <c r="G45" s="39"/>
      <c r="H45" s="39"/>
      <c r="I45" s="7" t="s">
        <v>3</v>
      </c>
    </row>
    <row r="46" spans="3:11" ht="26.25" customHeight="1" x14ac:dyDescent="0.3">
      <c r="C46" s="6" t="s">
        <v>2</v>
      </c>
      <c r="D46" s="6"/>
      <c r="E46" s="6"/>
      <c r="F46" s="6"/>
      <c r="G46" s="6"/>
      <c r="H46" s="5">
        <f>+H30+H43</f>
        <v>345658.01999999955</v>
      </c>
    </row>
    <row r="47" spans="3:11" ht="15" hidden="1" x14ac:dyDescent="0.25">
      <c r="C47" s="4" t="s">
        <v>1</v>
      </c>
      <c r="D47" s="4"/>
    </row>
    <row r="48" spans="3:11" ht="12.75" customHeight="1" x14ac:dyDescent="0.2"/>
    <row r="49" spans="3:8" x14ac:dyDescent="0.2">
      <c r="D49" s="3"/>
      <c r="E49" s="3"/>
      <c r="F49" s="3"/>
    </row>
    <row r="50" spans="3:8" hidden="1" x14ac:dyDescent="0.2">
      <c r="D50" s="3"/>
      <c r="H50" s="2">
        <f>19994.65+2734.47+653.63+18213+85749.07+5430.59+2026.31+563.66</f>
        <v>135365.38</v>
      </c>
    </row>
    <row r="51" spans="3:8" x14ac:dyDescent="0.2">
      <c r="C51" s="2" t="s">
        <v>0</v>
      </c>
      <c r="E51" s="3">
        <f>+E43+E30+5580</f>
        <v>3060126.6599999997</v>
      </c>
      <c r="F51" s="3"/>
      <c r="G51" s="3">
        <f>+G43+G30</f>
        <v>2809436.79</v>
      </c>
    </row>
    <row r="52" spans="3:8" x14ac:dyDescent="0.2">
      <c r="H52" s="3"/>
    </row>
  </sheetData>
  <mergeCells count="10">
    <mergeCell ref="I33:I34"/>
    <mergeCell ref="C44:I44"/>
    <mergeCell ref="D45:H45"/>
    <mergeCell ref="C19:I19"/>
    <mergeCell ref="C20:I20"/>
    <mergeCell ref="C31:I31"/>
    <mergeCell ref="C24:I24"/>
    <mergeCell ref="C22:I22"/>
    <mergeCell ref="C21:I21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14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4.28515625" style="50" customWidth="1"/>
    <col min="10" max="16384" width="9.140625" style="50"/>
  </cols>
  <sheetData>
    <row r="13" spans="1:9" x14ac:dyDescent="0.25">
      <c r="A13" s="58" t="s">
        <v>64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63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62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61</v>
      </c>
      <c r="B16" s="56" t="s">
        <v>60</v>
      </c>
      <c r="C16" s="56" t="s">
        <v>59</v>
      </c>
      <c r="D16" s="56" t="s">
        <v>58</v>
      </c>
      <c r="E16" s="56" t="s">
        <v>57</v>
      </c>
      <c r="F16" s="57" t="s">
        <v>56</v>
      </c>
      <c r="G16" s="57" t="s">
        <v>55</v>
      </c>
      <c r="H16" s="56" t="s">
        <v>54</v>
      </c>
      <c r="I16" s="56" t="s">
        <v>53</v>
      </c>
    </row>
    <row r="17" spans="1:9" x14ac:dyDescent="0.25">
      <c r="A17" s="55" t="s">
        <v>52</v>
      </c>
      <c r="B17" s="54">
        <v>32.210099999999997</v>
      </c>
      <c r="C17" s="54"/>
      <c r="D17" s="54">
        <v>196.74755999999999</v>
      </c>
      <c r="E17" s="54">
        <v>191.18790999999999</v>
      </c>
      <c r="F17" s="54">
        <v>5.58</v>
      </c>
      <c r="G17" s="54">
        <v>8.6698900000000005</v>
      </c>
      <c r="H17" s="53">
        <v>18.213000000000001</v>
      </c>
      <c r="I17" s="53">
        <f>B17+D17+F17-G17</f>
        <v>225.86776999999998</v>
      </c>
    </row>
    <row r="19" spans="1:9" x14ac:dyDescent="0.25">
      <c r="A19" s="52" t="s">
        <v>51</v>
      </c>
    </row>
    <row r="20" spans="1:9" x14ac:dyDescent="0.25">
      <c r="A20" s="52" t="s">
        <v>50</v>
      </c>
    </row>
    <row r="21" spans="1:9" x14ac:dyDescent="0.25">
      <c r="A21" s="51" t="s">
        <v>49</v>
      </c>
    </row>
    <row r="22" spans="1:9" x14ac:dyDescent="0.25">
      <c r="A22" s="51" t="s">
        <v>48</v>
      </c>
    </row>
    <row r="23" spans="1:9" x14ac:dyDescent="0.25">
      <c r="A23" s="51" t="s">
        <v>47</v>
      </c>
    </row>
    <row r="24" spans="1:9" x14ac:dyDescent="0.25">
      <c r="A24" s="51" t="s">
        <v>46</v>
      </c>
    </row>
    <row r="25" spans="1:9" x14ac:dyDescent="0.25">
      <c r="A25" s="50" t="s">
        <v>45</v>
      </c>
    </row>
    <row r="26" spans="1:9" x14ac:dyDescent="0.25">
      <c r="A26" s="50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2019-03-19T08:59:45Z</dcterms:created>
  <dcterms:modified xsi:type="dcterms:W3CDTF">2019-03-20T08:21:17Z</dcterms:modified>
</cp:coreProperties>
</file>