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6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3" i="1" l="1"/>
  <c r="H23" i="1"/>
  <c r="K23" i="1"/>
  <c r="H24" i="1"/>
  <c r="K24" i="1"/>
  <c r="H25" i="1"/>
  <c r="K25" i="1"/>
  <c r="H26" i="1"/>
  <c r="K26" i="1"/>
  <c r="E27" i="1"/>
  <c r="H27" i="1" s="1"/>
  <c r="F27" i="1"/>
  <c r="G27" i="1"/>
  <c r="K27" i="1"/>
  <c r="D28" i="1"/>
  <c r="E28" i="1"/>
  <c r="F28" i="1"/>
  <c r="G28" i="1"/>
  <c r="G31" i="1"/>
  <c r="H31" i="1"/>
  <c r="J31" i="1"/>
  <c r="K31" i="1"/>
  <c r="H32" i="1"/>
  <c r="J32" i="1"/>
  <c r="H33" i="1"/>
  <c r="H34" i="1"/>
  <c r="H35" i="1"/>
  <c r="J35" i="1"/>
  <c r="K35" i="1"/>
  <c r="G36" i="1"/>
  <c r="H36" i="1"/>
  <c r="J36" i="1"/>
  <c r="G37" i="1"/>
  <c r="H37" i="1"/>
  <c r="J37" i="1"/>
  <c r="E38" i="1"/>
  <c r="F38" i="1"/>
  <c r="G38" i="1"/>
  <c r="H38" i="1"/>
  <c r="J38" i="1"/>
  <c r="K38" i="1"/>
  <c r="E39" i="1"/>
  <c r="F39" i="1"/>
  <c r="G39" i="1"/>
  <c r="H39" i="1"/>
  <c r="G40" i="1"/>
  <c r="H40" i="1"/>
  <c r="J40" i="1"/>
  <c r="D41" i="1"/>
  <c r="E41" i="1"/>
  <c r="F41" i="1"/>
  <c r="G41" i="1"/>
  <c r="H41" i="1"/>
  <c r="E50" i="1"/>
  <c r="G50" i="1"/>
  <c r="H51" i="1"/>
  <c r="H28" i="1" l="1"/>
  <c r="H45" i="1" s="1"/>
</calcChain>
</file>

<file path=xl/sharedStrings.xml><?xml version="1.0" encoding="utf-8"?>
<sst xmlns="http://schemas.openxmlformats.org/spreadsheetml/2006/main" count="76" uniqueCount="68">
  <si>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</si>
  <si>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</si>
  <si>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</si>
  <si>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</si>
  <si>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ГБУЗ "Сертоловская ГБ"</t>
  </si>
  <si>
    <t xml:space="preserve">Поступило от ГБУЗ "Сертоловская ГБ" за управление и содержание общедомового имущества, и за сбор ТБО 60424.54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</si>
  <si>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</si>
  <si>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</si>
  <si>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</si>
  <si>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</si>
  <si>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</si>
  <si>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</si>
  <si>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</si>
  <si>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</si>
  <si>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</si>
  <si>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</si>
  <si>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</si>
  <si>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</si>
  <si>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</si>
  <si>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</si>
  <si>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</si>
  <si>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</si>
  <si>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</si>
  <si>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</si>
  <si>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</si>
  <si>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Н/2008-25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</si>
  <si>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</si>
  <si>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</si>
  <si>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</si>
  <si>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</si>
  <si>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</si>
  <si>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</si>
  <si>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</si>
  <si>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</si>
  <si>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</si>
  <si>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</si>
  <si>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</si>
  <si>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</si>
  <si>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</si>
  <si>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</si>
  <si>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</si>
  <si>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</si>
  <si>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</si>
  <si>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</si>
  <si>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</si>
  <si>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</si>
  <si>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</si>
  <si>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- 816.75р</t>
  </si>
  <si>
    <t>ремонт канализационной лежака и выпуска до колодца - 158415.00р.</t>
  </si>
  <si>
    <t>установка навесных замков - 882.10р.</t>
  </si>
  <si>
    <t>смена оконных стекол - 1542.32р.</t>
  </si>
  <si>
    <t>ремонт цо - 2088.49р.</t>
  </si>
  <si>
    <t>замена элементов водосточных труб - 8030.28р.</t>
  </si>
  <si>
    <t>работы по электрике - 116.23р.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</si>
  <si>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171</t>
    </r>
    <r>
      <rPr>
        <b/>
        <sz val="11"/>
        <color indexed="8"/>
        <rFont val="Calibri"/>
        <family val="2"/>
        <charset val="204"/>
      </rPr>
      <t xml:space="preserve">,89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</si>
  <si>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</si>
  <si>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</si>
  <si>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</si>
  <si>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</si>
  <si>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</si>
  <si>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</si>
  <si>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</si>
  <si>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</si>
  <si>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</si>
  <si>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</si>
  <si>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№6  по ул. Ларина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</si>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</sst>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4" fontId="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1"/>
    <xf numFmtId="2" fontId="18" fillId="0" borderId="5" xfId="1" applyNumberFormat="1" applyFont="1" applyFill="1" applyBorder="1" applyAlignment="1">
      <alignment horizontal="center" vertical="center"/>
    </xf>
    <xf numFmtId="2" fontId="18" fillId="2" borderId="5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52"/>
  <sheetViews>
    <sheetView topLeftCell="C18" zoomScaleNormal="100" workbookViewId="0">
      <selection activeCell="F27" sqref="F2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46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4.25" x14ac:dyDescent="0.2">
      <c r="C17" s="45" t="s">
        <v>45</v>
      </c>
      <c r="D17" s="45"/>
      <c r="E17" s="45"/>
      <c r="F17" s="45"/>
      <c r="G17" s="45"/>
      <c r="H17" s="45"/>
      <c r="I17" s="45"/>
    </row>
    <row r="18" spans="3:11" x14ac:dyDescent="0.2">
      <c r="C18" s="39" t="s">
        <v>44</v>
      </c>
      <c r="D18" s="39"/>
      <c r="E18" s="39"/>
      <c r="F18" s="39"/>
      <c r="G18" s="39"/>
      <c r="H18" s="39"/>
      <c r="I18" s="39"/>
    </row>
    <row r="19" spans="3:11" x14ac:dyDescent="0.2">
      <c r="C19" s="39" t="s">
        <v>43</v>
      </c>
      <c r="D19" s="39"/>
      <c r="E19" s="39"/>
      <c r="F19" s="39"/>
      <c r="G19" s="39"/>
      <c r="H19" s="39"/>
      <c r="I19" s="39"/>
    </row>
    <row r="20" spans="3:11" ht="6" customHeight="1" thickBot="1" x14ac:dyDescent="0.25">
      <c r="C20" s="50"/>
      <c r="D20" s="50"/>
      <c r="E20" s="50"/>
      <c r="F20" s="50"/>
      <c r="G20" s="50"/>
      <c r="H20" s="50"/>
      <c r="I20" s="50"/>
    </row>
    <row r="21" spans="3:11" ht="51.75" customHeight="1" thickBot="1" x14ac:dyDescent="0.25">
      <c r="C21" s="25" t="s">
        <v>33</v>
      </c>
      <c r="D21" s="28" t="s">
        <v>32</v>
      </c>
      <c r="E21" s="27" t="s">
        <v>31</v>
      </c>
      <c r="F21" s="27" t="s">
        <v>30</v>
      </c>
      <c r="G21" s="27" t="s">
        <v>29</v>
      </c>
      <c r="H21" s="27" t="s">
        <v>28</v>
      </c>
      <c r="I21" s="28" t="s">
        <v>42</v>
      </c>
    </row>
    <row r="22" spans="3:11" ht="13.5" customHeight="1" thickBot="1" x14ac:dyDescent="0.25">
      <c r="C22" s="47" t="s">
        <v>41</v>
      </c>
      <c r="D22" s="48"/>
      <c r="E22" s="48"/>
      <c r="F22" s="48"/>
      <c r="G22" s="48"/>
      <c r="H22" s="48"/>
      <c r="I22" s="49"/>
    </row>
    <row r="23" spans="3:11" ht="13.5" customHeight="1" thickBot="1" x14ac:dyDescent="0.25">
      <c r="C23" s="14" t="s">
        <v>40</v>
      </c>
      <c r="D23" s="18">
        <v>614332.44000000006</v>
      </c>
      <c r="E23" s="21">
        <v>721574.6</v>
      </c>
      <c r="F23" s="21">
        <f>585780.68+56899.86</f>
        <v>642680.54</v>
      </c>
      <c r="G23" s="21">
        <v>677936.24</v>
      </c>
      <c r="H23" s="21">
        <f>+D23+E23-F23</f>
        <v>693226.5</v>
      </c>
      <c r="I23" s="52" t="s">
        <v>39</v>
      </c>
      <c r="K23" s="30">
        <f>168144.23+61589.12+34831.02+273592.71-259.77</f>
        <v>537897.31000000006</v>
      </c>
    </row>
    <row r="24" spans="3:11" ht="13.5" customHeight="1" thickBot="1" x14ac:dyDescent="0.25">
      <c r="C24" s="14" t="s">
        <v>38</v>
      </c>
      <c r="D24" s="18">
        <v>421533.09</v>
      </c>
      <c r="E24" s="17">
        <v>286928.21999999997</v>
      </c>
      <c r="F24" s="17">
        <v>208343.41</v>
      </c>
      <c r="G24" s="21">
        <v>292744.58</v>
      </c>
      <c r="H24" s="21">
        <f>+D24+E24-F24</f>
        <v>500117.9</v>
      </c>
      <c r="I24" s="53"/>
      <c r="K24" s="30">
        <f>26547.42+31123.4+168708.72-972.32+133129.25</f>
        <v>358536.47</v>
      </c>
    </row>
    <row r="25" spans="3:11" ht="13.5" customHeight="1" thickBot="1" x14ac:dyDescent="0.25">
      <c r="C25" s="14" t="s">
        <v>37</v>
      </c>
      <c r="D25" s="18">
        <v>207230.06000000003</v>
      </c>
      <c r="E25" s="17">
        <v>165603.93</v>
      </c>
      <c r="F25" s="17">
        <v>122241.65</v>
      </c>
      <c r="G25" s="21">
        <v>115550.84</v>
      </c>
      <c r="H25" s="21">
        <f>+D25+E25-F25</f>
        <v>250592.34</v>
      </c>
      <c r="I25" s="53"/>
      <c r="K25" s="30">
        <f>13977.48+76796.29-189.88+83764.44</f>
        <v>174348.33</v>
      </c>
    </row>
    <row r="26" spans="3:11" ht="13.5" customHeight="1" thickBot="1" x14ac:dyDescent="0.25">
      <c r="C26" s="14" t="s">
        <v>36</v>
      </c>
      <c r="D26" s="18">
        <v>138922.91999999998</v>
      </c>
      <c r="E26" s="17">
        <v>123450.24000000001</v>
      </c>
      <c r="F26" s="17">
        <v>93083.76</v>
      </c>
      <c r="G26" s="21">
        <v>96138.880000000005</v>
      </c>
      <c r="H26" s="21">
        <f>+D26+E26-F26</f>
        <v>169289.39999999997</v>
      </c>
      <c r="I26" s="53"/>
      <c r="K26" s="30">
        <f>3349.54+30684.11-365.89+16601.69+33201.95-66.62+29058.41</f>
        <v>112463.19</v>
      </c>
    </row>
    <row r="27" spans="3:11" ht="13.5" customHeight="1" thickBot="1" x14ac:dyDescent="0.25">
      <c r="C27" s="14" t="s">
        <v>35</v>
      </c>
      <c r="D27" s="18">
        <v>7331.6200000000008</v>
      </c>
      <c r="E27" s="17">
        <f>10480.98+13747.49+4999.81+11466.48</f>
        <v>40694.76</v>
      </c>
      <c r="F27" s="17">
        <f>8759.11+2.52+8653.58+5936.56+6352.41</f>
        <v>29704.18</v>
      </c>
      <c r="G27" s="21">
        <f>+E27</f>
        <v>40694.76</v>
      </c>
      <c r="H27" s="21">
        <f>+D27+E27-F27</f>
        <v>18322.200000000004</v>
      </c>
      <c r="I27" s="54"/>
      <c r="K27" s="1">
        <f>73.29+7.9+2.1+2454.46-0.04+151.1-10401.8+13.64</f>
        <v>-7699.3499999999995</v>
      </c>
    </row>
    <row r="28" spans="3:11" ht="13.5" customHeight="1" thickBot="1" x14ac:dyDescent="0.25">
      <c r="C28" s="14" t="s">
        <v>10</v>
      </c>
      <c r="D28" s="13">
        <f>SUM(D23:D27)</f>
        <v>1389350.1300000001</v>
      </c>
      <c r="E28" s="13">
        <f>SUM(E23:E27)</f>
        <v>1338251.75</v>
      </c>
      <c r="F28" s="13">
        <f>SUM(F23:F27)</f>
        <v>1096053.54</v>
      </c>
      <c r="G28" s="13">
        <f>SUM(G23:G27)</f>
        <v>1223065.3</v>
      </c>
      <c r="H28" s="13">
        <f>SUM(H23:H27)</f>
        <v>1631548.3399999999</v>
      </c>
      <c r="I28" s="29"/>
    </row>
    <row r="29" spans="3:11" ht="13.5" customHeight="1" thickBot="1" x14ac:dyDescent="0.25">
      <c r="C29" s="46" t="s">
        <v>34</v>
      </c>
      <c r="D29" s="46"/>
      <c r="E29" s="46"/>
      <c r="F29" s="46"/>
      <c r="G29" s="46"/>
      <c r="H29" s="46"/>
      <c r="I29" s="46"/>
    </row>
    <row r="30" spans="3:11" ht="51.75" customHeight="1" thickBot="1" x14ac:dyDescent="0.25">
      <c r="C30" s="20" t="s">
        <v>33</v>
      </c>
      <c r="D30" s="28" t="s">
        <v>32</v>
      </c>
      <c r="E30" s="27" t="s">
        <v>31</v>
      </c>
      <c r="F30" s="27" t="s">
        <v>30</v>
      </c>
      <c r="G30" s="27" t="s">
        <v>29</v>
      </c>
      <c r="H30" s="27" t="s">
        <v>28</v>
      </c>
      <c r="I30" s="26" t="s">
        <v>27</v>
      </c>
    </row>
    <row r="31" spans="3:11" ht="24" customHeight="1" thickBot="1" x14ac:dyDescent="0.25">
      <c r="C31" s="25" t="s">
        <v>26</v>
      </c>
      <c r="D31" s="24">
        <v>305297.34000000003</v>
      </c>
      <c r="E31" s="16">
        <v>403994.88</v>
      </c>
      <c r="F31" s="16">
        <v>324058.98</v>
      </c>
      <c r="G31" s="16">
        <f>+E31</f>
        <v>403994.88</v>
      </c>
      <c r="H31" s="16">
        <f t="shared" ref="H31:H40" si="0">+D31+E31-F31</f>
        <v>385233.24</v>
      </c>
      <c r="I31" s="40" t="s">
        <v>25</v>
      </c>
      <c r="J31" s="23">
        <f>25.98+9.41+258521.59-3449.97-D31</f>
        <v>-50190.330000000016</v>
      </c>
      <c r="K31" s="23">
        <f>267309.44-74.04+364.1-0.56+105.72-0.12-H31</f>
        <v>-117528.70000000001</v>
      </c>
    </row>
    <row r="32" spans="3:11" ht="14.25" customHeight="1" thickBot="1" x14ac:dyDescent="0.25">
      <c r="C32" s="14" t="s">
        <v>24</v>
      </c>
      <c r="D32" s="18">
        <v>72609.860000000015</v>
      </c>
      <c r="E32" s="21">
        <v>85460.52</v>
      </c>
      <c r="F32" s="21">
        <v>68284.91</v>
      </c>
      <c r="G32" s="16">
        <v>171891.16</v>
      </c>
      <c r="H32" s="16">
        <f t="shared" si="0"/>
        <v>89785.47</v>
      </c>
      <c r="I32" s="41"/>
      <c r="J32" s="23">
        <f>64283.15-15.66</f>
        <v>64267.49</v>
      </c>
    </row>
    <row r="33" spans="3:11" ht="13.5" customHeight="1" thickBot="1" x14ac:dyDescent="0.25">
      <c r="C33" s="20" t="s">
        <v>23</v>
      </c>
      <c r="D33" s="22">
        <v>11164.979999999998</v>
      </c>
      <c r="E33" s="21"/>
      <c r="F33" s="21">
        <v>294.77</v>
      </c>
      <c r="G33" s="16"/>
      <c r="H33" s="16">
        <f t="shared" si="0"/>
        <v>10870.209999999997</v>
      </c>
      <c r="I33" s="12"/>
    </row>
    <row r="34" spans="3:11" ht="12.75" hidden="1" customHeight="1" thickBot="1" x14ac:dyDescent="0.25">
      <c r="C34" s="14" t="s">
        <v>22</v>
      </c>
      <c r="D34" s="18">
        <v>0</v>
      </c>
      <c r="E34" s="21"/>
      <c r="F34" s="21"/>
      <c r="G34" s="16"/>
      <c r="H34" s="16">
        <f t="shared" si="0"/>
        <v>0</v>
      </c>
      <c r="I34" s="19" t="s">
        <v>21</v>
      </c>
    </row>
    <row r="35" spans="3:11" ht="27" customHeight="1" thickBot="1" x14ac:dyDescent="0.25">
      <c r="C35" s="14" t="s">
        <v>20</v>
      </c>
      <c r="D35" s="18">
        <v>68457.610000000015</v>
      </c>
      <c r="E35" s="21">
        <v>92994.48</v>
      </c>
      <c r="F35" s="21">
        <v>73852.08</v>
      </c>
      <c r="G35" s="16">
        <v>166890.35</v>
      </c>
      <c r="H35" s="16">
        <f t="shared" si="0"/>
        <v>87600.010000000024</v>
      </c>
      <c r="I35" s="15" t="s">
        <v>19</v>
      </c>
      <c r="J35" s="1">
        <f>17455.51-776.01+40325.84</f>
        <v>57005.34</v>
      </c>
      <c r="K35" s="1">
        <f>34710.48+13956.9-17.04+10691.01</f>
        <v>59341.350000000006</v>
      </c>
    </row>
    <row r="36" spans="3:11" ht="28.5" customHeight="1" thickBot="1" x14ac:dyDescent="0.25">
      <c r="C36" s="14" t="s">
        <v>18</v>
      </c>
      <c r="D36" s="18">
        <v>5650.760000000002</v>
      </c>
      <c r="E36" s="17">
        <v>7533.84</v>
      </c>
      <c r="F36" s="17">
        <v>5884.47</v>
      </c>
      <c r="G36" s="16">
        <f>+E36</f>
        <v>7533.84</v>
      </c>
      <c r="H36" s="16">
        <f t="shared" si="0"/>
        <v>7300.1300000000019</v>
      </c>
      <c r="I36" s="15" t="s">
        <v>17</v>
      </c>
      <c r="J36" s="1">
        <f>5041.62-1.38</f>
        <v>5040.24</v>
      </c>
    </row>
    <row r="37" spans="3:11" ht="13.5" customHeight="1" thickBot="1" x14ac:dyDescent="0.25">
      <c r="C37" s="20" t="s">
        <v>16</v>
      </c>
      <c r="D37" s="18">
        <v>55671.959999999992</v>
      </c>
      <c r="E37" s="17">
        <v>67712.33</v>
      </c>
      <c r="F37" s="17">
        <v>55255.1</v>
      </c>
      <c r="G37" s="16">
        <f>+E37</f>
        <v>67712.33</v>
      </c>
      <c r="H37" s="16">
        <f t="shared" si="0"/>
        <v>68129.19</v>
      </c>
      <c r="I37" s="19"/>
      <c r="J37" s="1">
        <f>46538.91-11.28</f>
        <v>46527.630000000005</v>
      </c>
    </row>
    <row r="38" spans="3:11" ht="13.5" customHeight="1" thickBot="1" x14ac:dyDescent="0.25">
      <c r="C38" s="20" t="s">
        <v>15</v>
      </c>
      <c r="D38" s="18">
        <v>61292.639999999985</v>
      </c>
      <c r="E38" s="17">
        <f>49350.92+30784.33</f>
        <v>80135.25</v>
      </c>
      <c r="F38" s="17">
        <f>54508.8+32241.96</f>
        <v>86750.760000000009</v>
      </c>
      <c r="G38" s="16">
        <f>+E38</f>
        <v>80135.25</v>
      </c>
      <c r="H38" s="16">
        <f t="shared" si="0"/>
        <v>54677.129999999976</v>
      </c>
      <c r="I38" s="19"/>
      <c r="J38" s="1">
        <f>5884.7+2914</f>
        <v>8798.7000000000007</v>
      </c>
      <c r="K38" s="1">
        <f>24906.61+12351.72</f>
        <v>37258.33</v>
      </c>
    </row>
    <row r="39" spans="3:11" ht="13.5" customHeight="1" thickBot="1" x14ac:dyDescent="0.25">
      <c r="C39" s="20" t="s">
        <v>14</v>
      </c>
      <c r="D39" s="18">
        <v>931.5600000000004</v>
      </c>
      <c r="E39" s="17">
        <f>4581.99+1212.68</f>
        <v>5794.67</v>
      </c>
      <c r="F39" s="17">
        <f>3392.44+815.76</f>
        <v>4208.2</v>
      </c>
      <c r="G39" s="16">
        <f>+E39</f>
        <v>5794.67</v>
      </c>
      <c r="H39" s="16">
        <f t="shared" si="0"/>
        <v>2518.0300000000007</v>
      </c>
      <c r="I39" s="19" t="s">
        <v>13</v>
      </c>
    </row>
    <row r="40" spans="3:11" ht="13.5" customHeight="1" thickBot="1" x14ac:dyDescent="0.25">
      <c r="C40" s="14" t="s">
        <v>12</v>
      </c>
      <c r="D40" s="18">
        <v>23129.760000000002</v>
      </c>
      <c r="E40" s="17">
        <v>40258.92</v>
      </c>
      <c r="F40" s="17">
        <v>31955.21</v>
      </c>
      <c r="G40" s="16">
        <f>+E40</f>
        <v>40258.92</v>
      </c>
      <c r="H40" s="16">
        <f t="shared" si="0"/>
        <v>31433.47</v>
      </c>
      <c r="I40" s="15" t="s">
        <v>11</v>
      </c>
      <c r="J40" s="1">
        <f>19240.87-7.38</f>
        <v>19233.489999999998</v>
      </c>
    </row>
    <row r="41" spans="3:11" s="11" customFormat="1" ht="13.5" customHeight="1" thickBot="1" x14ac:dyDescent="0.25">
      <c r="C41" s="14" t="s">
        <v>10</v>
      </c>
      <c r="D41" s="13">
        <f>SUM(D31:D40)</f>
        <v>604206.47000000009</v>
      </c>
      <c r="E41" s="13">
        <f>SUM(E31:E40)</f>
        <v>783884.89</v>
      </c>
      <c r="F41" s="13">
        <f>SUM(F31:F40)</f>
        <v>650544.48</v>
      </c>
      <c r="G41" s="13">
        <f>SUM(G31:G40)</f>
        <v>944211.4</v>
      </c>
      <c r="H41" s="13">
        <f>SUM(H31:H40)</f>
        <v>737546.88</v>
      </c>
      <c r="I41" s="12"/>
    </row>
    <row r="42" spans="3:11" ht="13.5" customHeight="1" thickBot="1" x14ac:dyDescent="0.25">
      <c r="C42" s="51" t="s">
        <v>9</v>
      </c>
      <c r="D42" s="51"/>
      <c r="E42" s="51"/>
      <c r="F42" s="51"/>
      <c r="G42" s="51"/>
      <c r="H42" s="51"/>
      <c r="I42" s="51"/>
    </row>
    <row r="43" spans="3:11" ht="28.5" customHeight="1" thickBot="1" x14ac:dyDescent="0.25">
      <c r="C43" s="9" t="s">
        <v>8</v>
      </c>
      <c r="D43" s="38" t="s">
        <v>7</v>
      </c>
      <c r="E43" s="38"/>
      <c r="F43" s="38"/>
      <c r="G43" s="38"/>
      <c r="H43" s="38"/>
      <c r="I43" s="10" t="s">
        <v>6</v>
      </c>
    </row>
    <row r="44" spans="3:11" ht="26.25" customHeight="1" thickBot="1" x14ac:dyDescent="0.25">
      <c r="C44" s="9" t="s">
        <v>4</v>
      </c>
      <c r="D44" s="42" t="s">
        <v>5</v>
      </c>
      <c r="E44" s="43"/>
      <c r="F44" s="43"/>
      <c r="G44" s="43"/>
      <c r="H44" s="44"/>
      <c r="I44" s="8" t="s">
        <v>4</v>
      </c>
    </row>
    <row r="45" spans="3:11" ht="20.25" customHeight="1" x14ac:dyDescent="0.3">
      <c r="C45" s="7" t="s">
        <v>3</v>
      </c>
      <c r="D45" s="7"/>
      <c r="E45" s="7"/>
      <c r="F45" s="7"/>
      <c r="G45" s="7"/>
      <c r="H45" s="6">
        <f>+H28+H41</f>
        <v>2369095.2199999997</v>
      </c>
    </row>
    <row r="46" spans="3:11" ht="15" x14ac:dyDescent="0.25">
      <c r="C46" s="5" t="s">
        <v>2</v>
      </c>
      <c r="D46" s="5"/>
    </row>
    <row r="47" spans="3:11" ht="12.75" hidden="1" customHeight="1" x14ac:dyDescent="0.2">
      <c r="C47" s="4" t="s">
        <v>1</v>
      </c>
    </row>
    <row r="48" spans="3:11" x14ac:dyDescent="0.2">
      <c r="C48" s="1"/>
      <c r="D48" s="1"/>
      <c r="E48" s="1"/>
      <c r="F48" s="1"/>
      <c r="G48" s="1"/>
      <c r="H48" s="1"/>
    </row>
    <row r="49" spans="3:8" x14ac:dyDescent="0.2">
      <c r="D49" s="3"/>
      <c r="E49" s="3"/>
      <c r="F49" s="3"/>
      <c r="G49" s="3"/>
      <c r="H49" s="3"/>
    </row>
    <row r="50" spans="3:8" x14ac:dyDescent="0.2">
      <c r="C50" s="2" t="s">
        <v>0</v>
      </c>
      <c r="D50" s="3"/>
      <c r="E50" s="3">
        <f>+E41+E28+5580+60424.54</f>
        <v>2188141.1800000002</v>
      </c>
      <c r="F50" s="3"/>
      <c r="G50" s="3">
        <f>+G41+G28</f>
        <v>2167276.7000000002</v>
      </c>
    </row>
    <row r="51" spans="3:8" hidden="1" x14ac:dyDescent="0.2">
      <c r="D51" s="3"/>
      <c r="E51" s="3"/>
      <c r="F51" s="3"/>
      <c r="G51" s="3"/>
      <c r="H51" s="3">
        <f>87600.01+31433.47+7300.13+37265.18+17411.95+89785.47+10870.21+385233.24+68129.19+1967.18+550.85</f>
        <v>737546.88000000012</v>
      </c>
    </row>
    <row r="52" spans="3:8" x14ac:dyDescent="0.2">
      <c r="H52" s="3"/>
    </row>
  </sheetData>
  <mergeCells count="11">
    <mergeCell ref="D43:H43"/>
    <mergeCell ref="C19:I19"/>
    <mergeCell ref="I31:I32"/>
    <mergeCell ref="D44:H44"/>
    <mergeCell ref="C17:I17"/>
    <mergeCell ref="C18:I18"/>
    <mergeCell ref="C29:I29"/>
    <mergeCell ref="C22:I22"/>
    <mergeCell ref="C20:I20"/>
    <mergeCell ref="C42:I42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4.85546875" style="55" customWidth="1"/>
    <col min="10" max="16384" width="9.140625" style="55"/>
  </cols>
  <sheetData>
    <row r="13" spans="1:9" x14ac:dyDescent="0.25">
      <c r="A13" s="61" t="s">
        <v>67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66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65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64</v>
      </c>
      <c r="B16" s="59" t="s">
        <v>63</v>
      </c>
      <c r="C16" s="59" t="s">
        <v>62</v>
      </c>
      <c r="D16" s="59" t="s">
        <v>61</v>
      </c>
      <c r="E16" s="59" t="s">
        <v>60</v>
      </c>
      <c r="F16" s="60" t="s">
        <v>59</v>
      </c>
      <c r="G16" s="60" t="s">
        <v>58</v>
      </c>
      <c r="H16" s="59" t="s">
        <v>57</v>
      </c>
      <c r="I16" s="59" t="s">
        <v>56</v>
      </c>
    </row>
    <row r="17" spans="1:9" x14ac:dyDescent="0.25">
      <c r="A17" s="58" t="s">
        <v>55</v>
      </c>
      <c r="B17" s="57">
        <v>280.93349999999998</v>
      </c>
      <c r="C17" s="57"/>
      <c r="D17" s="57">
        <v>85.460520000000002</v>
      </c>
      <c r="E17" s="57">
        <v>68.284909999999996</v>
      </c>
      <c r="F17" s="57">
        <f>(60424.54+5580)/1000</f>
        <v>66.004540000000006</v>
      </c>
      <c r="G17" s="57">
        <v>171.89116000000001</v>
      </c>
      <c r="H17" s="56">
        <v>89.785470000000004</v>
      </c>
      <c r="I17" s="56">
        <f>B17+D17+F17-G17</f>
        <v>260.50739999999996</v>
      </c>
    </row>
    <row r="19" spans="1:9" x14ac:dyDescent="0.25">
      <c r="A19" s="55" t="s">
        <v>54</v>
      </c>
    </row>
    <row r="20" spans="1:9" x14ac:dyDescent="0.25">
      <c r="A20" s="55" t="s">
        <v>53</v>
      </c>
    </row>
    <row r="21" spans="1:9" x14ac:dyDescent="0.25">
      <c r="A21" s="55" t="s">
        <v>52</v>
      </c>
    </row>
    <row r="22" spans="1:9" x14ac:dyDescent="0.25">
      <c r="A22" s="55" t="s">
        <v>51</v>
      </c>
    </row>
    <row r="23" spans="1:9" x14ac:dyDescent="0.25">
      <c r="A23" s="55" t="s">
        <v>50</v>
      </c>
    </row>
    <row r="24" spans="1:9" x14ac:dyDescent="0.25">
      <c r="A24" s="55" t="s">
        <v>49</v>
      </c>
    </row>
    <row r="25" spans="1:9" x14ac:dyDescent="0.25">
      <c r="A25" s="55" t="s">
        <v>48</v>
      </c>
    </row>
    <row r="26" spans="1:9" x14ac:dyDescent="0.25">
      <c r="A26" s="55" t="s">
        <v>47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Ларина6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2019-03-19T09:10:27Z</dcterms:created>
  <dcterms:modified xsi:type="dcterms:W3CDTF">2019-03-20T09:42:21Z</dcterms:modified>
</cp:coreProperties>
</file>