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отчет общий" sheetId="1" r:id="rId1"/>
    <sheet name=" капит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G10" i="2" l="1"/>
  <c r="G11" i="2"/>
  <c r="H11" i="2"/>
  <c r="I11" i="2"/>
  <c r="F15" i="2"/>
  <c r="F17" i="2"/>
  <c r="G22" i="2"/>
  <c r="F25" i="1" l="1"/>
  <c r="H25" i="1"/>
  <c r="K25" i="1"/>
  <c r="H26" i="1"/>
  <c r="K26" i="1"/>
  <c r="H27" i="1"/>
  <c r="K27" i="1"/>
  <c r="H28" i="1"/>
  <c r="K28" i="1"/>
  <c r="E29" i="1"/>
  <c r="H29" i="1" s="1"/>
  <c r="F29" i="1"/>
  <c r="G29" i="1"/>
  <c r="K29" i="1"/>
  <c r="D30" i="1"/>
  <c r="E30" i="1"/>
  <c r="F30" i="1"/>
  <c r="G30" i="1"/>
  <c r="G33" i="1"/>
  <c r="H33" i="1"/>
  <c r="J33" i="1"/>
  <c r="K33" i="1" s="1"/>
  <c r="L33" i="1"/>
  <c r="H34" i="1"/>
  <c r="J34" i="1"/>
  <c r="H35" i="1"/>
  <c r="J35" i="1"/>
  <c r="G36" i="1"/>
  <c r="H36" i="1"/>
  <c r="J36" i="1"/>
  <c r="H37" i="1"/>
  <c r="H38" i="1"/>
  <c r="J38" i="1"/>
  <c r="K38" i="1"/>
  <c r="G39" i="1"/>
  <c r="H39" i="1"/>
  <c r="J39" i="1"/>
  <c r="G40" i="1"/>
  <c r="H40" i="1"/>
  <c r="J40" i="1"/>
  <c r="E41" i="1"/>
  <c r="H41" i="1" s="1"/>
  <c r="F41" i="1"/>
  <c r="G41" i="1"/>
  <c r="J41" i="1"/>
  <c r="K41" i="1"/>
  <c r="E42" i="1"/>
  <c r="H42" i="1" s="1"/>
  <c r="F42" i="1"/>
  <c r="G42" i="1"/>
  <c r="G43" i="1"/>
  <c r="H43" i="1"/>
  <c r="J43" i="1"/>
  <c r="D44" i="1"/>
  <c r="E44" i="1"/>
  <c r="F44" i="1"/>
  <c r="G44" i="1"/>
  <c r="G53" i="1" s="1"/>
  <c r="H52" i="1"/>
  <c r="E53" i="1"/>
  <c r="H30" i="1" l="1"/>
  <c r="H47" i="1" s="1"/>
  <c r="H44" i="1"/>
</calcChain>
</file>

<file path=xl/sharedStrings.xml><?xml version="1.0" encoding="utf-8"?>
<sst xmlns="http://schemas.openxmlformats.org/spreadsheetml/2006/main" count="100" uniqueCount="93">
  <si>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</si>
  <si>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</si>
  <si>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</si>
  <si>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</si>
  <si>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</si>
  <si>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20580,00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</si>
  <si>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</si>
  <si>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</si>
  <si>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</si>
  <si>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</si>
  <si>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</si>
  <si>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</si>
  <si>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</si>
  <si>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</si>
  <si>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</si>
  <si>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</si>
  <si>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</si>
  <si>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</si>
  <si>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</si>
  <si>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Доп услуга лифт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</si>
  <si>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</si>
  <si>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</si>
  <si>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</si>
  <si>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</si>
  <si>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Н/2011-111 от 01.12.2011г.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</si>
  <si>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</si>
  <si>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</si>
  <si>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</si>
  <si>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</si>
  <si>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</si>
  <si>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</si>
  <si>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</si>
  <si>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</si>
  <si>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</si>
  <si>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</si>
  <si>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</si>
  <si>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</si>
  <si>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</si>
  <si>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</si>
  <si>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</si>
  <si>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</si>
  <si>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</si>
  <si>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  по ул. Молодежная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</si>
  <si>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</si>
  <si>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</si>
  <si>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</si>
  <si>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</si>
  <si>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</si>
  <si>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</si>
  <si>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</si>
  <si>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</si>
  <si>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 xml:space="preserve">0,00 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</si>
  <si>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</si>
  <si>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</si>
  <si>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</si>
  <si>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</si>
  <si>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</si>
  <si>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д.7</t>
  </si>
  <si>
    <t xml:space="preserve"> Молодежная 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</si>
  <si>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</si>
  <si>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</si>
  <si>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</si>
  <si>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</si>
  <si>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</si>
  <si>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</si>
  <si>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</si>
  <si>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</si>
  <si>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2018 год ул. Молодежная, д. 7</t>
  </si>
  <si>
    <t>изготовление и установка откидного пандуса - 13912.50р.</t>
  </si>
  <si>
    <t>расходный инвентарь - 408.29р</t>
  </si>
  <si>
    <t>ГВС- промывка - 12056.83р.</t>
  </si>
  <si>
    <t>ремонт систем ХВС, ГВС- 746.15р.</t>
  </si>
  <si>
    <t>закраска надписей на фасаде - 137.65р.</t>
  </si>
  <si>
    <t>установка дверцы почтового ящика - 508.70р.</t>
  </si>
  <si>
    <t>работы по электрике - 1280.74р.</t>
  </si>
  <si>
    <t>ремонт дверей -1743.56р.</t>
  </si>
  <si>
    <t>аварийное обслуживание - 1911.60р.</t>
  </si>
  <si>
    <t>ремонт канализационных лежаков - 401048.00р.</t>
  </si>
  <si>
    <t>герметизация стыков стеновых панелей - 19500.00р.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</si>
  <si>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453.25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</si>
  <si>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</si>
  <si>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</si>
  <si>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</si>
  <si>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</si>
  <si>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</si>
  <si>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</si>
  <si>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</si>
  <si>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</si>
  <si>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</si>
  <si>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</si>
  <si>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№7  по ул. Молодежная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</si>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</sst>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10" fillId="0" borderId="4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4" fontId="19" fillId="0" borderId="1" xfId="1" applyNumberFormat="1" applyFont="1" applyBorder="1" applyAlignment="1">
      <alignment horizontal="right"/>
    </xf>
    <xf numFmtId="0" fontId="20" fillId="0" borderId="13" xfId="1" applyFont="1" applyBorder="1"/>
    <xf numFmtId="0" fontId="20" fillId="0" borderId="14" xfId="1" applyFont="1" applyBorder="1"/>
    <xf numFmtId="4" fontId="20" fillId="0" borderId="1" xfId="1" applyNumberFormat="1" applyFont="1" applyBorder="1" applyAlignment="1">
      <alignment horizontal="right"/>
    </xf>
    <xf numFmtId="0" fontId="20" fillId="0" borderId="15" xfId="1" applyFont="1" applyBorder="1"/>
    <xf numFmtId="0" fontId="20" fillId="0" borderId="16" xfId="1" applyFont="1" applyFill="1" applyBorder="1"/>
    <xf numFmtId="0" fontId="20" fillId="0" borderId="16" xfId="1" applyFont="1" applyBorder="1"/>
    <xf numFmtId="0" fontId="2" fillId="0" borderId="0" xfId="1" applyBorder="1"/>
    <xf numFmtId="4" fontId="19" fillId="0" borderId="1" xfId="1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1" xfId="1" applyFont="1" applyBorder="1" applyAlignment="1">
      <alignment horizontal="center"/>
    </xf>
    <xf numFmtId="4" fontId="20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21" fillId="0" borderId="19" xfId="1" applyFont="1" applyBorder="1" applyAlignment="1">
      <alignment horizontal="center" wrapText="1"/>
    </xf>
    <xf numFmtId="0" fontId="21" fillId="0" borderId="1" xfId="1" applyFont="1" applyBorder="1" applyAlignment="1">
      <alignment horizontal="center" wrapText="1"/>
    </xf>
    <xf numFmtId="0" fontId="21" fillId="0" borderId="17" xfId="1" applyFont="1" applyBorder="1" applyAlignment="1">
      <alignment horizontal="center" wrapText="1"/>
    </xf>
    <xf numFmtId="0" fontId="22" fillId="0" borderId="0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2" fillId="0" borderId="21" xfId="1" applyFont="1" applyBorder="1" applyAlignment="1">
      <alignment horizontal="center" wrapText="1"/>
    </xf>
    <xf numFmtId="0" fontId="21" fillId="0" borderId="21" xfId="1" applyFont="1" applyBorder="1" applyAlignment="1">
      <alignment horizontal="center" wrapText="1"/>
    </xf>
    <xf numFmtId="0" fontId="22" fillId="0" borderId="22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21" xfId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20" fillId="0" borderId="17" xfId="1" applyFont="1" applyBorder="1" applyAlignment="1">
      <alignment horizontal="left"/>
    </xf>
    <xf numFmtId="0" fontId="20" fillId="0" borderId="1" xfId="1" applyFont="1" applyBorder="1" applyAlignment="1">
      <alignment horizontal="left"/>
    </xf>
    <xf numFmtId="0" fontId="18" fillId="0" borderId="0" xfId="1" applyFont="1" applyAlignment="1">
      <alignment horizontal="center"/>
    </xf>
    <xf numFmtId="0" fontId="21" fillId="0" borderId="16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1" fillId="0" borderId="0" xfId="2"/>
    <xf numFmtId="0" fontId="1" fillId="0" borderId="0" xfId="2" applyFill="1"/>
    <xf numFmtId="0" fontId="1" fillId="0" borderId="0" xfId="2" applyBorder="1"/>
    <xf numFmtId="2" fontId="18" fillId="0" borderId="1" xfId="2" applyNumberFormat="1" applyFont="1" applyFill="1" applyBorder="1" applyAlignment="1">
      <alignment horizontal="center" vertical="center"/>
    </xf>
    <xf numFmtId="2" fontId="18" fillId="2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L54"/>
  <sheetViews>
    <sheetView tabSelected="1" topLeftCell="C26" workbookViewId="0">
      <selection activeCell="F29" sqref="F2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140625" style="2" customWidth="1"/>
    <col min="4" max="4" width="13.140625" style="2" customWidth="1"/>
    <col min="5" max="5" width="12.570312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85546875" style="2" customWidth="1"/>
    <col min="10" max="10" width="10.7109375" style="1" hidden="1" customWidth="1"/>
    <col min="11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45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4.25" x14ac:dyDescent="0.2">
      <c r="C19" s="73" t="s">
        <v>44</v>
      </c>
      <c r="D19" s="73"/>
      <c r="E19" s="73"/>
      <c r="F19" s="73"/>
      <c r="G19" s="73"/>
      <c r="H19" s="73"/>
      <c r="I19" s="73"/>
    </row>
    <row r="20" spans="3:11" x14ac:dyDescent="0.2">
      <c r="C20" s="74" t="s">
        <v>43</v>
      </c>
      <c r="D20" s="74"/>
      <c r="E20" s="74"/>
      <c r="F20" s="74"/>
      <c r="G20" s="74"/>
      <c r="H20" s="74"/>
      <c r="I20" s="74"/>
    </row>
    <row r="21" spans="3:11" x14ac:dyDescent="0.2">
      <c r="C21" s="74" t="s">
        <v>42</v>
      </c>
      <c r="D21" s="74"/>
      <c r="E21" s="74"/>
      <c r="F21" s="74"/>
      <c r="G21" s="74"/>
      <c r="H21" s="74"/>
      <c r="I21" s="74"/>
    </row>
    <row r="22" spans="3:11" ht="6" customHeight="1" thickBot="1" x14ac:dyDescent="0.25">
      <c r="C22" s="75"/>
      <c r="D22" s="75"/>
      <c r="E22" s="75"/>
      <c r="F22" s="75"/>
      <c r="G22" s="75"/>
      <c r="H22" s="75"/>
      <c r="I22" s="75"/>
    </row>
    <row r="23" spans="3:11" ht="51" customHeight="1" thickBot="1" x14ac:dyDescent="0.25">
      <c r="C23" s="27" t="s">
        <v>32</v>
      </c>
      <c r="D23" s="30" t="s">
        <v>31</v>
      </c>
      <c r="E23" s="29" t="s">
        <v>30</v>
      </c>
      <c r="F23" s="29" t="s">
        <v>29</v>
      </c>
      <c r="G23" s="29" t="s">
        <v>28</v>
      </c>
      <c r="H23" s="29" t="s">
        <v>27</v>
      </c>
      <c r="I23" s="30" t="s">
        <v>41</v>
      </c>
    </row>
    <row r="24" spans="3:11" ht="13.5" customHeight="1" thickBot="1" x14ac:dyDescent="0.25">
      <c r="C24" s="69" t="s">
        <v>40</v>
      </c>
      <c r="D24" s="70"/>
      <c r="E24" s="70"/>
      <c r="F24" s="70"/>
      <c r="G24" s="70"/>
      <c r="H24" s="70"/>
      <c r="I24" s="71"/>
    </row>
    <row r="25" spans="3:11" ht="13.5" customHeight="1" thickBot="1" x14ac:dyDescent="0.25">
      <c r="C25" s="15" t="s">
        <v>39</v>
      </c>
      <c r="D25" s="19">
        <v>620143.63000000035</v>
      </c>
      <c r="E25" s="23">
        <v>3257116.87</v>
      </c>
      <c r="F25" s="23">
        <f>3107222.14+45676.75</f>
        <v>3152898.89</v>
      </c>
      <c r="G25" s="23">
        <v>3085052.54</v>
      </c>
      <c r="H25" s="23">
        <f>+D25+E25-F25</f>
        <v>724361.61000000034</v>
      </c>
      <c r="I25" s="66" t="s">
        <v>38</v>
      </c>
      <c r="K25" s="22">
        <f>50766.62+40380.63+14610.34+442342.97-7601.9</f>
        <v>540498.65999999992</v>
      </c>
    </row>
    <row r="26" spans="3:11" ht="13.5" customHeight="1" thickBot="1" x14ac:dyDescent="0.25">
      <c r="C26" s="15" t="s">
        <v>37</v>
      </c>
      <c r="D26" s="19">
        <v>221753.79000000004</v>
      </c>
      <c r="E26" s="18">
        <v>1059495.54</v>
      </c>
      <c r="F26" s="18">
        <v>987544.45</v>
      </c>
      <c r="G26" s="23">
        <v>1131857.72</v>
      </c>
      <c r="H26" s="23">
        <f>+D26+E26-F26</f>
        <v>293704.88000000012</v>
      </c>
      <c r="I26" s="67"/>
      <c r="K26" s="22">
        <f>4335.03+25810.39+14103.2+194652.66-22063.44</f>
        <v>216837.84</v>
      </c>
    </row>
    <row r="27" spans="3:11" ht="13.5" customHeight="1" thickBot="1" x14ac:dyDescent="0.25">
      <c r="C27" s="15" t="s">
        <v>36</v>
      </c>
      <c r="D27" s="19">
        <v>132258.71000000031</v>
      </c>
      <c r="E27" s="18">
        <v>702091.75</v>
      </c>
      <c r="F27" s="18">
        <v>645104.93000000005</v>
      </c>
      <c r="G27" s="23">
        <v>582583.78</v>
      </c>
      <c r="H27" s="23">
        <f>+D27+E27-F27</f>
        <v>189245.53000000026</v>
      </c>
      <c r="I27" s="67"/>
      <c r="K27" s="22">
        <f>2428.61+96315.56-14425.15+26110</f>
        <v>110429.02</v>
      </c>
    </row>
    <row r="28" spans="3:11" ht="13.5" customHeight="1" thickBot="1" x14ac:dyDescent="0.25">
      <c r="C28" s="15" t="s">
        <v>35</v>
      </c>
      <c r="D28" s="19">
        <v>89747.679999999877</v>
      </c>
      <c r="E28" s="18">
        <v>492078.57</v>
      </c>
      <c r="F28" s="18">
        <v>463275.7</v>
      </c>
      <c r="G28" s="23">
        <v>430821.06</v>
      </c>
      <c r="H28" s="23">
        <f>+D28+E28-F28</f>
        <v>118550.54999999987</v>
      </c>
      <c r="I28" s="67"/>
      <c r="K28" s="1">
        <f>531.04+29261.89-2966.42+3805.07+34666.65-5062.63+8979.61</f>
        <v>69215.210000000006</v>
      </c>
    </row>
    <row r="29" spans="3:11" ht="13.5" customHeight="1" thickBot="1" x14ac:dyDescent="0.25">
      <c r="C29" s="15" t="s">
        <v>34</v>
      </c>
      <c r="D29" s="19">
        <v>6612.8300000000017</v>
      </c>
      <c r="E29" s="18">
        <f>13572.6+11505.56+12773.32+14850.3</f>
        <v>52701.78</v>
      </c>
      <c r="F29" s="18">
        <f>14125.01+9.14+17.04+15932.69+8385.92+11062.83</f>
        <v>49532.630000000005</v>
      </c>
      <c r="G29" s="23">
        <f>+E29</f>
        <v>52701.78</v>
      </c>
      <c r="H29" s="23">
        <f>+D29+E29-F29</f>
        <v>9781.9799999999959</v>
      </c>
      <c r="I29" s="68"/>
      <c r="K29" s="1">
        <f>457.46+951.84-181.38+3658.88-86.1+43.66+195.62</f>
        <v>5039.9799999999996</v>
      </c>
    </row>
    <row r="30" spans="3:11" ht="13.5" customHeight="1" thickBot="1" x14ac:dyDescent="0.25">
      <c r="C30" s="15" t="s">
        <v>8</v>
      </c>
      <c r="D30" s="14">
        <f>SUM(D25:D29)</f>
        <v>1070516.6400000006</v>
      </c>
      <c r="E30" s="14">
        <f>SUM(E25:E29)</f>
        <v>5563484.5100000007</v>
      </c>
      <c r="F30" s="14">
        <f>SUM(F25:F29)</f>
        <v>5298356.5999999996</v>
      </c>
      <c r="G30" s="14">
        <f>SUM(G25:G29)</f>
        <v>5283016.88</v>
      </c>
      <c r="H30" s="14">
        <f>SUM(H25:H29)</f>
        <v>1335644.5500000005</v>
      </c>
      <c r="I30" s="15"/>
    </row>
    <row r="31" spans="3:11" ht="13.5" customHeight="1" thickBot="1" x14ac:dyDescent="0.25">
      <c r="C31" s="72" t="s">
        <v>33</v>
      </c>
      <c r="D31" s="72"/>
      <c r="E31" s="72"/>
      <c r="F31" s="72"/>
      <c r="G31" s="72"/>
      <c r="H31" s="72"/>
      <c r="I31" s="72"/>
    </row>
    <row r="32" spans="3:11" ht="49.5" customHeight="1" thickBot="1" x14ac:dyDescent="0.25">
      <c r="C32" s="21" t="s">
        <v>32</v>
      </c>
      <c r="D32" s="30" t="s">
        <v>31</v>
      </c>
      <c r="E32" s="29" t="s">
        <v>30</v>
      </c>
      <c r="F32" s="29" t="s">
        <v>29</v>
      </c>
      <c r="G32" s="29" t="s">
        <v>28</v>
      </c>
      <c r="H32" s="29" t="s">
        <v>27</v>
      </c>
      <c r="I32" s="28" t="s">
        <v>26</v>
      </c>
    </row>
    <row r="33" spans="3:12" ht="24.75" customHeight="1" thickBot="1" x14ac:dyDescent="0.25">
      <c r="C33" s="27" t="s">
        <v>25</v>
      </c>
      <c r="D33" s="26">
        <v>318304.56000000006</v>
      </c>
      <c r="E33" s="17">
        <v>2512681.89</v>
      </c>
      <c r="F33" s="17">
        <v>2410343.9700000002</v>
      </c>
      <c r="G33" s="17">
        <f>+E33</f>
        <v>2512681.89</v>
      </c>
      <c r="H33" s="17">
        <f t="shared" ref="H33:H43" si="0">+D33+E33-F33</f>
        <v>420642.48</v>
      </c>
      <c r="I33" s="76" t="s">
        <v>24</v>
      </c>
      <c r="J33" s="1">
        <f>280885.74-6130.76+780.26-16.82+2664.19-54.61+518.72-26.18+3875.82-170.72+7.63+59.32</f>
        <v>282392.59000000003</v>
      </c>
      <c r="K33" s="25">
        <f>+H33-J33</f>
        <v>138249.88999999996</v>
      </c>
      <c r="L33" s="25">
        <f>268214.14-439.34+32.5+71.53+17.44+135.28-D33</f>
        <v>-50273.010000000009</v>
      </c>
    </row>
    <row r="34" spans="3:12" ht="14.25" customHeight="1" thickBot="1" x14ac:dyDescent="0.25">
      <c r="C34" s="15" t="s">
        <v>23</v>
      </c>
      <c r="D34" s="19">
        <v>62852.849999999919</v>
      </c>
      <c r="E34" s="23">
        <v>505881.48</v>
      </c>
      <c r="F34" s="23">
        <v>483889.85</v>
      </c>
      <c r="G34" s="17">
        <v>453254.01</v>
      </c>
      <c r="H34" s="17">
        <f t="shared" si="0"/>
        <v>84844.479999999865</v>
      </c>
      <c r="I34" s="77"/>
      <c r="J34" s="1">
        <f>55455.46-1234.31</f>
        <v>54221.15</v>
      </c>
    </row>
    <row r="35" spans="3:12" ht="13.5" customHeight="1" thickBot="1" x14ac:dyDescent="0.25">
      <c r="C35" s="21" t="s">
        <v>22</v>
      </c>
      <c r="D35" s="24">
        <v>30209.720000000088</v>
      </c>
      <c r="E35" s="23">
        <v>107286.3</v>
      </c>
      <c r="F35" s="23">
        <v>115613.05</v>
      </c>
      <c r="G35" s="17"/>
      <c r="H35" s="17">
        <f t="shared" si="0"/>
        <v>21882.970000000074</v>
      </c>
      <c r="I35" s="20"/>
      <c r="J35" s="1">
        <f>41854.11-588.54</f>
        <v>41265.57</v>
      </c>
    </row>
    <row r="36" spans="3:12" ht="12.75" customHeight="1" thickBot="1" x14ac:dyDescent="0.25">
      <c r="C36" s="15" t="s">
        <v>21</v>
      </c>
      <c r="D36" s="19">
        <v>38134.239999999991</v>
      </c>
      <c r="E36" s="23">
        <v>289871.02</v>
      </c>
      <c r="F36" s="23">
        <v>278121.43</v>
      </c>
      <c r="G36" s="17">
        <f>+E36</f>
        <v>289871.02</v>
      </c>
      <c r="H36" s="17">
        <f t="shared" si="0"/>
        <v>49883.830000000016</v>
      </c>
      <c r="I36" s="20" t="s">
        <v>20</v>
      </c>
      <c r="J36" s="1">
        <f>34090.46-1241.12</f>
        <v>32849.339999999997</v>
      </c>
    </row>
    <row r="37" spans="3:12" ht="12.75" customHeight="1" thickBot="1" x14ac:dyDescent="0.25">
      <c r="C37" s="15" t="s">
        <v>19</v>
      </c>
      <c r="D37" s="19">
        <v>4284.2700000000114</v>
      </c>
      <c r="E37" s="23"/>
      <c r="F37" s="23">
        <v>313.12</v>
      </c>
      <c r="G37" s="17"/>
      <c r="H37" s="17">
        <f t="shared" si="0"/>
        <v>3971.1500000000115</v>
      </c>
      <c r="I37" s="20"/>
    </row>
    <row r="38" spans="3:12" ht="26.25" customHeight="1" thickBot="1" x14ac:dyDescent="0.25">
      <c r="C38" s="15" t="s">
        <v>18</v>
      </c>
      <c r="D38" s="19">
        <v>68849.089999999851</v>
      </c>
      <c r="E38" s="23">
        <v>550481.76</v>
      </c>
      <c r="F38" s="23">
        <v>527519.16</v>
      </c>
      <c r="G38" s="17">
        <v>549240.6</v>
      </c>
      <c r="H38" s="17">
        <f t="shared" si="0"/>
        <v>91811.689999999828</v>
      </c>
      <c r="I38" s="16" t="s">
        <v>17</v>
      </c>
      <c r="J38" s="1">
        <f>20885.55+36526.05-93.66</f>
        <v>57317.94</v>
      </c>
      <c r="K38" s="22">
        <f>37292.57-1314.27+13374.59+10287.01</f>
        <v>59639.9</v>
      </c>
    </row>
    <row r="39" spans="3:12" ht="25.5" customHeight="1" thickBot="1" x14ac:dyDescent="0.25">
      <c r="C39" s="15" t="s">
        <v>16</v>
      </c>
      <c r="D39" s="19">
        <v>3020.8199999999961</v>
      </c>
      <c r="E39" s="18">
        <v>26479.15</v>
      </c>
      <c r="F39" s="18">
        <v>25102.639999999999</v>
      </c>
      <c r="G39" s="17">
        <f>+E39</f>
        <v>26479.15</v>
      </c>
      <c r="H39" s="17">
        <f t="shared" si="0"/>
        <v>4397.3299999999981</v>
      </c>
      <c r="I39" s="16" t="s">
        <v>15</v>
      </c>
      <c r="J39" s="1">
        <f>2913.38-64.64</f>
        <v>2848.7400000000002</v>
      </c>
    </row>
    <row r="40" spans="3:12" ht="13.5" customHeight="1" thickBot="1" x14ac:dyDescent="0.25">
      <c r="C40" s="21" t="s">
        <v>14</v>
      </c>
      <c r="D40" s="19">
        <v>49707.420000000042</v>
      </c>
      <c r="E40" s="18">
        <v>299069.27</v>
      </c>
      <c r="F40" s="18">
        <v>302143.45</v>
      </c>
      <c r="G40" s="17">
        <f>+E40</f>
        <v>299069.27</v>
      </c>
      <c r="H40" s="17">
        <f t="shared" si="0"/>
        <v>46633.240000000049</v>
      </c>
      <c r="I40" s="20"/>
      <c r="J40" s="1">
        <f>45593.45-458.8</f>
        <v>45134.649999999994</v>
      </c>
    </row>
    <row r="41" spans="3:12" ht="13.5" customHeight="1" thickBot="1" x14ac:dyDescent="0.25">
      <c r="C41" s="21" t="s">
        <v>13</v>
      </c>
      <c r="D41" s="19">
        <v>45664.410000000018</v>
      </c>
      <c r="E41" s="18">
        <f>55137.53+31732.35</f>
        <v>86869.88</v>
      </c>
      <c r="F41" s="18">
        <f>58628.46+31618.17</f>
        <v>90246.63</v>
      </c>
      <c r="G41" s="17">
        <f>+E41</f>
        <v>86869.88</v>
      </c>
      <c r="H41" s="17">
        <f t="shared" si="0"/>
        <v>42287.660000000033</v>
      </c>
      <c r="I41" s="20"/>
      <c r="J41" s="1">
        <f>6713.65+3324.48</f>
        <v>10038.129999999999</v>
      </c>
      <c r="K41" s="1">
        <f>20098.64-111.58+9968.42-55.24</f>
        <v>29900.239999999994</v>
      </c>
    </row>
    <row r="42" spans="3:12" ht="13.5" customHeight="1" thickBot="1" x14ac:dyDescent="0.25">
      <c r="C42" s="21" t="s">
        <v>12</v>
      </c>
      <c r="D42" s="19">
        <v>9265.1600000000035</v>
      </c>
      <c r="E42" s="18">
        <f>106453.16+20632.82</f>
        <v>127085.98000000001</v>
      </c>
      <c r="F42" s="18">
        <f>2.12+99520.94+0.28+19393.35</f>
        <v>118916.69</v>
      </c>
      <c r="G42" s="17">
        <f>+E42</f>
        <v>127085.98000000001</v>
      </c>
      <c r="H42" s="17">
        <f t="shared" si="0"/>
        <v>17434.450000000012</v>
      </c>
      <c r="I42" s="20" t="s">
        <v>11</v>
      </c>
    </row>
    <row r="43" spans="3:12" ht="13.5" customHeight="1" thickBot="1" x14ac:dyDescent="0.25">
      <c r="C43" s="15" t="s">
        <v>10</v>
      </c>
      <c r="D43" s="19">
        <v>10222.600000000006</v>
      </c>
      <c r="E43" s="18">
        <v>85011.69</v>
      </c>
      <c r="F43" s="18">
        <v>81093.36</v>
      </c>
      <c r="G43" s="17">
        <f>+E43</f>
        <v>85011.69</v>
      </c>
      <c r="H43" s="17">
        <f t="shared" si="0"/>
        <v>14140.930000000008</v>
      </c>
      <c r="I43" s="16" t="s">
        <v>9</v>
      </c>
      <c r="J43" s="1">
        <f>9357.92-207.4</f>
        <v>9150.52</v>
      </c>
    </row>
    <row r="44" spans="3:12" s="12" customFormat="1" ht="13.5" customHeight="1" thickBot="1" x14ac:dyDescent="0.25">
      <c r="C44" s="15" t="s">
        <v>8</v>
      </c>
      <c r="D44" s="14">
        <f>SUM(D33:D43)</f>
        <v>640515.14</v>
      </c>
      <c r="E44" s="14">
        <f>SUM(E33:E43)</f>
        <v>4590718.4200000009</v>
      </c>
      <c r="F44" s="14">
        <f>SUM(F33:F43)</f>
        <v>4433303.3500000015</v>
      </c>
      <c r="G44" s="14">
        <f>SUM(G33:G43)</f>
        <v>4429563.4900000012</v>
      </c>
      <c r="H44" s="14">
        <f>SUM(H33:H43)</f>
        <v>797930.21000000008</v>
      </c>
      <c r="I44" s="13"/>
    </row>
    <row r="45" spans="3:12" ht="13.5" customHeight="1" thickBot="1" x14ac:dyDescent="0.25">
      <c r="C45" s="78" t="s">
        <v>7</v>
      </c>
      <c r="D45" s="78"/>
      <c r="E45" s="78"/>
      <c r="F45" s="78"/>
      <c r="G45" s="78"/>
      <c r="H45" s="78"/>
      <c r="I45" s="78"/>
    </row>
    <row r="46" spans="3:12" ht="39.75" customHeight="1" thickBot="1" x14ac:dyDescent="0.25">
      <c r="C46" s="11" t="s">
        <v>6</v>
      </c>
      <c r="D46" s="65" t="s">
        <v>5</v>
      </c>
      <c r="E46" s="65"/>
      <c r="F46" s="65"/>
      <c r="G46" s="65"/>
      <c r="H46" s="65"/>
      <c r="I46" s="10" t="s">
        <v>4</v>
      </c>
    </row>
    <row r="47" spans="3:12" ht="26.25" customHeight="1" x14ac:dyDescent="0.3">
      <c r="C47" s="9" t="s">
        <v>3</v>
      </c>
      <c r="D47" s="9"/>
      <c r="E47" s="9"/>
      <c r="F47" s="9"/>
      <c r="G47" s="9"/>
      <c r="H47" s="8">
        <f>+H30+H44</f>
        <v>2133574.7600000007</v>
      </c>
    </row>
    <row r="48" spans="3:12" ht="12" hidden="1" customHeight="1" x14ac:dyDescent="0.25">
      <c r="C48" s="5" t="s">
        <v>2</v>
      </c>
      <c r="D48" s="5"/>
      <c r="F48" s="7"/>
      <c r="G48" s="7"/>
      <c r="H48" s="7"/>
      <c r="I48" s="7"/>
    </row>
    <row r="49" spans="3:8" ht="12.75" hidden="1" customHeight="1" x14ac:dyDescent="0.2">
      <c r="C49" s="6" t="s">
        <v>1</v>
      </c>
    </row>
    <row r="50" spans="3:8" x14ac:dyDescent="0.2">
      <c r="C50" s="1"/>
      <c r="D50" s="1"/>
      <c r="E50" s="1"/>
      <c r="F50" s="1"/>
      <c r="G50" s="1"/>
      <c r="H50" s="1"/>
    </row>
    <row r="51" spans="3:8" ht="15" customHeight="1" x14ac:dyDescent="0.25">
      <c r="C51" s="5"/>
      <c r="D51" s="4"/>
      <c r="E51" s="4"/>
      <c r="F51" s="4"/>
      <c r="G51" s="4"/>
      <c r="H51" s="4"/>
    </row>
    <row r="52" spans="3:8" hidden="1" x14ac:dyDescent="0.2">
      <c r="D52" s="3"/>
      <c r="H52" s="3">
        <f>91811.69+420642.48+14140.93+49883.83+4397.33+28116.46+14171.2+3971.15+84844.48+21882.97+46633.24+14760.14+30.06+3.87+2640.38</f>
        <v>797930.20999999985</v>
      </c>
    </row>
    <row r="53" spans="3:8" x14ac:dyDescent="0.2">
      <c r="C53" s="2" t="s">
        <v>0</v>
      </c>
      <c r="E53" s="3">
        <f>+E44+E30+20580</f>
        <v>10174782.930000002</v>
      </c>
      <c r="F53" s="3"/>
      <c r="G53" s="3">
        <f>+G44+G30</f>
        <v>9712580.370000001</v>
      </c>
    </row>
    <row r="54" spans="3:8" x14ac:dyDescent="0.2">
      <c r="H54" s="3"/>
    </row>
  </sheetData>
  <mergeCells count="10">
    <mergeCell ref="D46:H46"/>
    <mergeCell ref="I25:I29"/>
    <mergeCell ref="C24:I24"/>
    <mergeCell ref="C31:I31"/>
    <mergeCell ref="C19:I19"/>
    <mergeCell ref="C20:I20"/>
    <mergeCell ref="C21:I21"/>
    <mergeCell ref="C22:I22"/>
    <mergeCell ref="I33:I34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2"/>
  <sheetViews>
    <sheetView zoomScaleNormal="100" zoomScaleSheetLayoutView="120" workbookViewId="0">
      <selection activeCell="F14" sqref="F14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8.28515625" style="38" customWidth="1"/>
    <col min="6" max="6" width="13.28515625" style="38" customWidth="1"/>
    <col min="7" max="7" width="15" style="38" customWidth="1"/>
    <col min="8" max="8" width="15.140625" style="38" customWidth="1"/>
    <col min="9" max="9" width="14.28515625" style="38" customWidth="1"/>
    <col min="10" max="16384" width="9.140625" style="38"/>
  </cols>
  <sheetData>
    <row r="5" spans="1:9" x14ac:dyDescent="0.25">
      <c r="A5" s="81" t="s">
        <v>67</v>
      </c>
      <c r="B5" s="81"/>
      <c r="C5" s="81"/>
      <c r="D5" s="81"/>
      <c r="E5" s="81"/>
      <c r="F5" s="81"/>
      <c r="G5" s="81"/>
      <c r="H5" s="81"/>
      <c r="I5" s="81"/>
    </row>
    <row r="6" spans="1:9" hidden="1" x14ac:dyDescent="0.25">
      <c r="A6" s="48"/>
      <c r="B6" s="64"/>
      <c r="C6" s="63"/>
      <c r="D6" s="62"/>
      <c r="E6" s="61"/>
      <c r="F6" s="60" t="s">
        <v>66</v>
      </c>
      <c r="G6" s="59"/>
      <c r="H6" s="82" t="s">
        <v>65</v>
      </c>
      <c r="I6" s="83"/>
    </row>
    <row r="7" spans="1:9" ht="24.75" hidden="1" x14ac:dyDescent="0.25">
      <c r="A7" s="48"/>
      <c r="B7" s="58" t="s">
        <v>64</v>
      </c>
      <c r="C7" s="57"/>
      <c r="D7" s="84" t="s">
        <v>63</v>
      </c>
      <c r="E7" s="85"/>
      <c r="F7" s="56" t="s">
        <v>62</v>
      </c>
      <c r="G7" s="56" t="s">
        <v>61</v>
      </c>
      <c r="H7" s="55" t="s">
        <v>60</v>
      </c>
      <c r="I7" s="54" t="s">
        <v>59</v>
      </c>
    </row>
    <row r="8" spans="1:9" hidden="1" x14ac:dyDescent="0.25">
      <c r="A8" s="48"/>
      <c r="B8" s="53" t="s">
        <v>58</v>
      </c>
      <c r="C8" s="48"/>
      <c r="D8" s="79"/>
      <c r="E8" s="79"/>
      <c r="F8" s="52"/>
      <c r="G8" s="50"/>
      <c r="H8" s="50"/>
      <c r="I8" s="50"/>
    </row>
    <row r="9" spans="1:9" hidden="1" x14ac:dyDescent="0.25">
      <c r="A9" s="48"/>
      <c r="B9" s="53" t="s">
        <v>57</v>
      </c>
      <c r="C9" s="48"/>
      <c r="D9" s="80"/>
      <c r="E9" s="80"/>
      <c r="F9" s="51"/>
      <c r="G9" s="50"/>
      <c r="H9" s="50"/>
      <c r="I9" s="50"/>
    </row>
    <row r="10" spans="1:9" hidden="1" x14ac:dyDescent="0.25">
      <c r="A10" s="48"/>
      <c r="B10" s="52"/>
      <c r="C10" s="48"/>
      <c r="D10" s="80"/>
      <c r="E10" s="80"/>
      <c r="F10" s="51"/>
      <c r="G10" s="50">
        <f>H10+I10</f>
        <v>0</v>
      </c>
      <c r="H10" s="50"/>
      <c r="I10" s="50"/>
    </row>
    <row r="11" spans="1:9" hidden="1" x14ac:dyDescent="0.25">
      <c r="A11" s="48"/>
      <c r="B11" s="49" t="s">
        <v>56</v>
      </c>
      <c r="C11" s="48"/>
      <c r="D11" s="48"/>
      <c r="E11" s="48"/>
      <c r="F11" s="48"/>
      <c r="G11" s="47">
        <f>SUM(G8:G10)</f>
        <v>0</v>
      </c>
      <c r="H11" s="47">
        <f>SUM(H8:H10)</f>
        <v>0</v>
      </c>
      <c r="I11" s="47">
        <f>SUM(I8:I10)</f>
        <v>0</v>
      </c>
    </row>
    <row r="13" spans="1:9" x14ac:dyDescent="0.25">
      <c r="B13" s="45" t="s">
        <v>55</v>
      </c>
      <c r="C13" s="43"/>
      <c r="D13" s="43"/>
      <c r="E13" s="43"/>
      <c r="F13" s="39">
        <v>30209.72</v>
      </c>
    </row>
    <row r="14" spans="1:9" x14ac:dyDescent="0.25">
      <c r="B14" s="45" t="s">
        <v>54</v>
      </c>
      <c r="C14" s="43"/>
      <c r="D14" s="43"/>
      <c r="E14" s="43"/>
      <c r="F14" s="42">
        <v>107286.3</v>
      </c>
    </row>
    <row r="15" spans="1:9" x14ac:dyDescent="0.25">
      <c r="B15" s="45" t="s">
        <v>53</v>
      </c>
      <c r="C15" s="43"/>
      <c r="D15" s="43"/>
      <c r="E15" s="43"/>
      <c r="F15" s="42">
        <f>115926.17</f>
        <v>115926.17</v>
      </c>
    </row>
    <row r="16" spans="1:9" hidden="1" x14ac:dyDescent="0.25">
      <c r="B16" s="45" t="s">
        <v>52</v>
      </c>
      <c r="C16" s="43"/>
      <c r="D16" s="43"/>
      <c r="E16" s="43"/>
      <c r="F16" s="42" t="s">
        <v>51</v>
      </c>
    </row>
    <row r="17" spans="2:7" x14ac:dyDescent="0.25">
      <c r="B17" s="45" t="s">
        <v>50</v>
      </c>
      <c r="C17" s="43"/>
      <c r="D17" s="43"/>
      <c r="E17" s="43"/>
      <c r="F17" s="39">
        <f>F13+F14-F15</f>
        <v>21569.85000000002</v>
      </c>
    </row>
    <row r="18" spans="2:7" x14ac:dyDescent="0.25">
      <c r="B18" s="46"/>
      <c r="C18" s="46"/>
      <c r="D18" s="46"/>
      <c r="E18" s="46"/>
      <c r="F18" s="46"/>
      <c r="G18" s="46"/>
    </row>
    <row r="19" spans="2:7" x14ac:dyDescent="0.25">
      <c r="B19" s="45" t="s">
        <v>49</v>
      </c>
      <c r="C19" s="43"/>
      <c r="D19" s="43"/>
      <c r="E19" s="43"/>
      <c r="F19" s="43"/>
      <c r="G19" s="39">
        <v>-272638.53000000003</v>
      </c>
    </row>
    <row r="20" spans="2:7" x14ac:dyDescent="0.25">
      <c r="B20" s="45" t="s">
        <v>48</v>
      </c>
      <c r="C20" s="43"/>
      <c r="D20" s="43"/>
      <c r="E20" s="43"/>
      <c r="F20" s="43"/>
      <c r="G20" s="42">
        <v>107286.3</v>
      </c>
    </row>
    <row r="21" spans="2:7" x14ac:dyDescent="0.25">
      <c r="B21" s="44" t="s">
        <v>47</v>
      </c>
      <c r="C21" s="43"/>
      <c r="D21" s="43"/>
      <c r="E21" s="43"/>
      <c r="F21" s="43"/>
      <c r="G21" s="42"/>
    </row>
    <row r="22" spans="2:7" x14ac:dyDescent="0.25">
      <c r="B22" s="41" t="s">
        <v>46</v>
      </c>
      <c r="C22" s="40"/>
      <c r="D22" s="40"/>
      <c r="E22" s="40"/>
      <c r="F22" s="40"/>
      <c r="G22" s="39">
        <f>G19+G20-G21</f>
        <v>-165352.23000000004</v>
      </c>
    </row>
  </sheetData>
  <mergeCells count="6">
    <mergeCell ref="D8:E8"/>
    <mergeCell ref="D9:E9"/>
    <mergeCell ref="D10:E10"/>
    <mergeCell ref="A5:I5"/>
    <mergeCell ref="H6:I6"/>
    <mergeCell ref="D7:E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18" zoomScaleNormal="100" zoomScaleSheetLayoutView="120" workbookViewId="0">
      <selection activeCell="B17" sqref="B17"/>
    </sheetView>
  </sheetViews>
  <sheetFormatPr defaultRowHeight="15" x14ac:dyDescent="0.25"/>
  <cols>
    <col min="1" max="1" width="4.5703125" style="86" customWidth="1"/>
    <col min="2" max="2" width="12.42578125" style="86" customWidth="1"/>
    <col min="3" max="3" width="13.28515625" style="86" hidden="1" customWidth="1"/>
    <col min="4" max="4" width="12.140625" style="86" customWidth="1"/>
    <col min="5" max="5" width="13.5703125" style="86" customWidth="1"/>
    <col min="6" max="6" width="13.28515625" style="86" customWidth="1"/>
    <col min="7" max="7" width="15" style="86" customWidth="1"/>
    <col min="8" max="8" width="15.140625" style="86" customWidth="1"/>
    <col min="9" max="9" width="14.28515625" style="86" customWidth="1"/>
    <col min="10" max="16384" width="9.140625" style="86"/>
  </cols>
  <sheetData>
    <row r="13" spans="1:9" x14ac:dyDescent="0.25">
      <c r="A13" s="94" t="s">
        <v>92</v>
      </c>
      <c r="B13" s="94"/>
      <c r="C13" s="94"/>
      <c r="D13" s="94"/>
      <c r="E13" s="94"/>
      <c r="F13" s="94"/>
      <c r="G13" s="94"/>
      <c r="H13" s="94"/>
      <c r="I13" s="94"/>
    </row>
    <row r="14" spans="1:9" x14ac:dyDescent="0.25">
      <c r="A14" s="94" t="s">
        <v>91</v>
      </c>
      <c r="B14" s="94"/>
      <c r="C14" s="94"/>
      <c r="D14" s="94"/>
      <c r="E14" s="94"/>
      <c r="F14" s="94"/>
      <c r="G14" s="94"/>
      <c r="H14" s="94"/>
      <c r="I14" s="94"/>
    </row>
    <row r="15" spans="1:9" x14ac:dyDescent="0.25">
      <c r="A15" s="94" t="s">
        <v>90</v>
      </c>
      <c r="B15" s="94"/>
      <c r="C15" s="94"/>
      <c r="D15" s="94"/>
      <c r="E15" s="94"/>
      <c r="F15" s="94"/>
      <c r="G15" s="94"/>
      <c r="H15" s="94"/>
      <c r="I15" s="94"/>
    </row>
    <row r="16" spans="1:9" ht="60" x14ac:dyDescent="0.25">
      <c r="A16" s="92" t="s">
        <v>89</v>
      </c>
      <c r="B16" s="92" t="s">
        <v>88</v>
      </c>
      <c r="C16" s="92" t="s">
        <v>87</v>
      </c>
      <c r="D16" s="92" t="s">
        <v>86</v>
      </c>
      <c r="E16" s="92" t="s">
        <v>85</v>
      </c>
      <c r="F16" s="93" t="s">
        <v>84</v>
      </c>
      <c r="G16" s="93" t="s">
        <v>83</v>
      </c>
      <c r="H16" s="92" t="s">
        <v>82</v>
      </c>
      <c r="I16" s="92" t="s">
        <v>81</v>
      </c>
    </row>
    <row r="17" spans="1:9" x14ac:dyDescent="0.25">
      <c r="A17" s="91" t="s">
        <v>80</v>
      </c>
      <c r="B17" s="90">
        <v>-823.58604000000003</v>
      </c>
      <c r="C17" s="90"/>
      <c r="D17" s="90">
        <v>505.88148000000001</v>
      </c>
      <c r="E17" s="90">
        <v>483.88985000000002</v>
      </c>
      <c r="F17" s="90">
        <v>20.58</v>
      </c>
      <c r="G17" s="90">
        <v>453.25400999999999</v>
      </c>
      <c r="H17" s="89">
        <v>84.844480000000004</v>
      </c>
      <c r="I17" s="89">
        <f>B17+D17+F17-G17</f>
        <v>-750.37857000000008</v>
      </c>
    </row>
    <row r="19" spans="1:9" x14ac:dyDescent="0.25">
      <c r="A19" s="86" t="s">
        <v>79</v>
      </c>
    </row>
    <row r="20" spans="1:9" x14ac:dyDescent="0.25">
      <c r="A20" s="87" t="s">
        <v>78</v>
      </c>
    </row>
    <row r="21" spans="1:9" x14ac:dyDescent="0.25">
      <c r="A21" s="87" t="s">
        <v>77</v>
      </c>
    </row>
    <row r="22" spans="1:9" x14ac:dyDescent="0.25">
      <c r="A22" s="87" t="s">
        <v>76</v>
      </c>
    </row>
    <row r="23" spans="1:9" x14ac:dyDescent="0.25">
      <c r="A23" s="87" t="s">
        <v>75</v>
      </c>
    </row>
    <row r="24" spans="1:9" x14ac:dyDescent="0.25">
      <c r="A24" s="87" t="s">
        <v>74</v>
      </c>
    </row>
    <row r="25" spans="1:9" x14ac:dyDescent="0.25">
      <c r="A25" s="87" t="s">
        <v>73</v>
      </c>
    </row>
    <row r="26" spans="1:9" x14ac:dyDescent="0.25">
      <c r="A26" s="87" t="s">
        <v>72</v>
      </c>
    </row>
    <row r="27" spans="1:9" x14ac:dyDescent="0.25">
      <c r="A27" s="87" t="s">
        <v>71</v>
      </c>
    </row>
    <row r="28" spans="1:9" x14ac:dyDescent="0.25">
      <c r="A28" s="87" t="s">
        <v>70</v>
      </c>
      <c r="D28" s="88"/>
      <c r="E28" s="88"/>
      <c r="F28" s="88"/>
    </row>
    <row r="29" spans="1:9" x14ac:dyDescent="0.25">
      <c r="A29" s="87" t="s">
        <v>69</v>
      </c>
    </row>
    <row r="30" spans="1:9" x14ac:dyDescent="0.25">
      <c r="A30" s="87" t="s">
        <v>68</v>
      </c>
    </row>
    <row r="31" spans="1:9" x14ac:dyDescent="0.25">
      <c r="A31" s="87"/>
    </row>
    <row r="32" spans="1:9" x14ac:dyDescent="0.25">
      <c r="A32" s="8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общий</vt:lpstr>
      <vt:lpstr> капитремонт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2019-03-19T11:03:26Z</dcterms:created>
  <dcterms:modified xsi:type="dcterms:W3CDTF">2019-03-21T07:48:37Z</dcterms:modified>
</cp:coreProperties>
</file>