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Молодежная8 1" sheetId="1" r:id="rId1"/>
    <sheet name="капремонт" sheetId="2" r:id="rId2"/>
    <sheet name="текущий ремонт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3" l="1"/>
  <c r="I7" i="2" l="1"/>
  <c r="G11" i="2"/>
  <c r="H11" i="2"/>
  <c r="I11" i="2"/>
  <c r="F17" i="2"/>
  <c r="G20" i="2"/>
  <c r="G21" i="2"/>
  <c r="G22" i="2"/>
  <c r="F25" i="1" l="1"/>
  <c r="H25" i="1"/>
  <c r="K25" i="1"/>
  <c r="H26" i="1"/>
  <c r="K26" i="1"/>
  <c r="H27" i="1"/>
  <c r="K27" i="1"/>
  <c r="H28" i="1"/>
  <c r="K28" i="1"/>
  <c r="E29" i="1"/>
  <c r="H29" i="1" s="1"/>
  <c r="H30" i="1" s="1"/>
  <c r="H46" i="1" s="1"/>
  <c r="F29" i="1"/>
  <c r="G29" i="1"/>
  <c r="K29" i="1"/>
  <c r="D30" i="1"/>
  <c r="E30" i="1"/>
  <c r="F30" i="1"/>
  <c r="G30" i="1"/>
  <c r="G33" i="1"/>
  <c r="H33" i="1"/>
  <c r="J33" i="1"/>
  <c r="K33" i="1"/>
  <c r="H34" i="1"/>
  <c r="H35" i="1"/>
  <c r="G36" i="1"/>
  <c r="H36" i="1"/>
  <c r="H37" i="1"/>
  <c r="J37" i="1"/>
  <c r="K37" i="1"/>
  <c r="G38" i="1"/>
  <c r="H38" i="1"/>
  <c r="H39" i="1"/>
  <c r="E40" i="1"/>
  <c r="F40" i="1"/>
  <c r="G40" i="1"/>
  <c r="H40" i="1"/>
  <c r="J40" i="1"/>
  <c r="K40" i="1"/>
  <c r="E41" i="1"/>
  <c r="F41" i="1"/>
  <c r="G41" i="1"/>
  <c r="H41" i="1"/>
  <c r="G42" i="1"/>
  <c r="H42" i="1"/>
  <c r="D43" i="1"/>
  <c r="E43" i="1"/>
  <c r="F43" i="1"/>
  <c r="G43" i="1"/>
  <c r="H43" i="1"/>
  <c r="H51" i="1"/>
  <c r="E52" i="1"/>
  <c r="G52" i="1"/>
</calcChain>
</file>

<file path=xl/sharedStrings.xml><?xml version="1.0" encoding="utf-8"?>
<sst xmlns="http://schemas.openxmlformats.org/spreadsheetml/2006/main" count="95" uniqueCount="88">
  <si>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</si>
  <si>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</si>
  <si>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</si>
  <si>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</si>
  <si>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</si>
  <si>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</si>
  <si>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</si>
  <si>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</si>
  <si>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</si>
  <si>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</si>
  <si>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</si>
  <si>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</si>
  <si>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</si>
  <si>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</si>
  <si>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</si>
  <si>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</si>
  <si>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</si>
  <si>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</si>
  <si>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</si>
  <si>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</si>
  <si>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</si>
  <si>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</si>
  <si>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</si>
  <si>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Н/2008-17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</si>
  <si>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</si>
  <si>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</si>
  <si>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</si>
  <si>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</si>
  <si>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</si>
  <si>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</si>
  <si>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</si>
  <si>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</si>
  <si>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</si>
  <si>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</si>
  <si>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</si>
  <si>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</si>
  <si>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</si>
  <si>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</si>
  <si>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</si>
  <si>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</si>
  <si>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</si>
  <si>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8/1  по ул. Молодежная 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</si>
  <si>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</si>
  <si>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</si>
  <si>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</si>
  <si>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Остаток средств на лицевом счете на 01.01.2019г.</t>
  </si>
  <si>
    <t xml:space="preserve">Израсходовано </t>
  </si>
  <si>
    <t>Начислено населению за 2018г.</t>
  </si>
  <si>
    <t>Остаток средств на лицевом счете на 01.01.2018г.</t>
  </si>
  <si>
    <t>Задолженность населения на 01.01.2019г.</t>
  </si>
  <si>
    <t xml:space="preserve">0,00 </t>
  </si>
  <si>
    <t>Доля МО Сертолово</t>
  </si>
  <si>
    <t>Оплачено населением за 2018г.</t>
  </si>
  <si>
    <t>Начислено за 2018г.</t>
  </si>
  <si>
    <t>Задолженность населения на 01.01.2018г.</t>
  </si>
  <si>
    <t xml:space="preserve">Итого </t>
  </si>
  <si>
    <t>д.8/1</t>
  </si>
  <si>
    <t xml:space="preserve"> Молодежная </t>
  </si>
  <si>
    <t>бюджетное финансирование</t>
  </si>
  <si>
    <t>средства        населения</t>
  </si>
  <si>
    <t>сумма                             тыс. руб.</t>
  </si>
  <si>
    <t>выполненных  работ</t>
  </si>
  <si>
    <t>наименование работ</t>
  </si>
  <si>
    <t>адрес</t>
  </si>
  <si>
    <t>в том числе</t>
  </si>
  <si>
    <t xml:space="preserve">объем                    </t>
  </si>
  <si>
    <t>Отчет  о реализации капитального ремонта жилого фонда ООО "УЮТ-СЕРВИС" за 2018 год                                          ул. Молодежная, д. 8/1</t>
  </si>
  <si>
    <t>восстановление асфальтового покрытия - 3900.00р.</t>
  </si>
  <si>
    <t>герметизация стыков стеновых панелей - 18000.00р.</t>
  </si>
  <si>
    <t>расходный инвентарь - 436.41р</t>
  </si>
  <si>
    <t>закраска надписей на фасаде - 55.06р.</t>
  </si>
  <si>
    <t>ремонт дверей, установка навесного замка - 885.27р.</t>
  </si>
  <si>
    <t>ремонт кровли - 553.94р.</t>
  </si>
  <si>
    <t>работы по электрике - 5269.84р.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</si>
  <si>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29.10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</si>
  <si>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</si>
  <si>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</si>
  <si>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</si>
  <si>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</si>
  <si>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</si>
  <si>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</si>
  <si>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</si>
  <si>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</si>
  <si>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</si>
  <si>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</si>
  <si>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8/1  по ул. Молодежная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</si>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</sst>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wrapText="1"/>
    </xf>
    <xf numFmtId="0" fontId="3" fillId="0" borderId="0" xfId="0" applyFont="1" applyFill="1"/>
    <xf numFmtId="0" fontId="9" fillId="0" borderId="4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" fontId="10" fillId="0" borderId="6" xfId="0" applyNumberFormat="1" applyFont="1" applyFill="1" applyBorder="1" applyAlignment="1">
      <alignment vertical="top" wrapText="1"/>
    </xf>
    <xf numFmtId="4" fontId="10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0" fontId="12" fillId="0" borderId="5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6" xfId="0" applyNumberFormat="1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9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7" fillId="0" borderId="0" xfId="0" applyFont="1" applyFill="1"/>
    <xf numFmtId="0" fontId="2" fillId="0" borderId="0" xfId="1"/>
    <xf numFmtId="4" fontId="19" fillId="0" borderId="1" xfId="1" applyNumberFormat="1" applyFont="1" applyBorder="1" applyAlignment="1">
      <alignment horizontal="right"/>
    </xf>
    <xf numFmtId="0" fontId="20" fillId="0" borderId="13" xfId="1" applyFont="1" applyBorder="1"/>
    <xf numFmtId="0" fontId="20" fillId="0" borderId="14" xfId="1" applyFont="1" applyBorder="1"/>
    <xf numFmtId="4" fontId="20" fillId="0" borderId="1" xfId="1" applyNumberFormat="1" applyFont="1" applyBorder="1" applyAlignment="1">
      <alignment horizontal="right"/>
    </xf>
    <xf numFmtId="0" fontId="20" fillId="0" borderId="15" xfId="1" applyFont="1" applyBorder="1"/>
    <xf numFmtId="0" fontId="20" fillId="0" borderId="16" xfId="1" applyFont="1" applyFill="1" applyBorder="1"/>
    <xf numFmtId="0" fontId="20" fillId="0" borderId="16" xfId="1" applyFont="1" applyBorder="1"/>
    <xf numFmtId="0" fontId="2" fillId="0" borderId="0" xfId="1" applyBorder="1"/>
    <xf numFmtId="4" fontId="19" fillId="0" borderId="1" xfId="1" applyNumberFormat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9" fillId="0" borderId="1" xfId="1" applyFont="1" applyBorder="1" applyAlignment="1">
      <alignment horizontal="center"/>
    </xf>
    <xf numFmtId="4" fontId="20" fillId="0" borderId="1" xfId="1" applyNumberFormat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7" xfId="1" applyFont="1" applyBorder="1" applyAlignment="1">
      <alignment horizontal="center"/>
    </xf>
    <xf numFmtId="0" fontId="20" fillId="0" borderId="19" xfId="1" applyFont="1" applyBorder="1" applyAlignment="1">
      <alignment horizontal="center"/>
    </xf>
    <xf numFmtId="0" fontId="21" fillId="0" borderId="20" xfId="1" applyFont="1" applyBorder="1" applyAlignment="1">
      <alignment horizontal="center" wrapText="1"/>
    </xf>
    <xf numFmtId="0" fontId="21" fillId="0" borderId="1" xfId="1" applyFont="1" applyBorder="1" applyAlignment="1">
      <alignment horizontal="center" wrapText="1"/>
    </xf>
    <xf numFmtId="0" fontId="21" fillId="0" borderId="17" xfId="1" applyFont="1" applyBorder="1" applyAlignment="1">
      <alignment horizontal="center" wrapText="1"/>
    </xf>
    <xf numFmtId="0" fontId="22" fillId="0" borderId="0" xfId="1" applyFont="1" applyBorder="1" applyAlignment="1">
      <alignment horizontal="center"/>
    </xf>
    <xf numFmtId="0" fontId="21" fillId="0" borderId="17" xfId="1" applyFont="1" applyBorder="1" applyAlignment="1">
      <alignment horizontal="center"/>
    </xf>
    <xf numFmtId="0" fontId="22" fillId="0" borderId="21" xfId="1" applyFont="1" applyBorder="1" applyAlignment="1">
      <alignment horizontal="center" wrapText="1"/>
    </xf>
    <xf numFmtId="0" fontId="21" fillId="0" borderId="21" xfId="1" applyFont="1" applyBorder="1" applyAlignment="1">
      <alignment horizontal="center" wrapText="1"/>
    </xf>
    <xf numFmtId="0" fontId="22" fillId="0" borderId="22" xfId="1" applyFont="1" applyBorder="1" applyAlignment="1">
      <alignment horizontal="center"/>
    </xf>
    <xf numFmtId="0" fontId="22" fillId="0" borderId="23" xfId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22" fillId="0" borderId="21" xfId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left"/>
    </xf>
    <xf numFmtId="0" fontId="20" fillId="0" borderId="16" xfId="1" applyFont="1" applyBorder="1" applyAlignment="1">
      <alignment horizontal="left"/>
    </xf>
    <xf numFmtId="0" fontId="20" fillId="0" borderId="18" xfId="1" applyFont="1" applyBorder="1" applyAlignment="1">
      <alignment horizontal="left"/>
    </xf>
    <xf numFmtId="0" fontId="18" fillId="0" borderId="0" xfId="1" applyFont="1" applyAlignment="1">
      <alignment horizontal="center" vertical="center" wrapText="1"/>
    </xf>
    <xf numFmtId="0" fontId="21" fillId="0" borderId="16" xfId="1" applyFont="1" applyBorder="1" applyAlignment="1">
      <alignment horizontal="center"/>
    </xf>
    <xf numFmtId="0" fontId="21" fillId="0" borderId="18" xfId="1" applyFont="1" applyBorder="1" applyAlignment="1">
      <alignment horizontal="center"/>
    </xf>
    <xf numFmtId="0" fontId="21" fillId="0" borderId="14" xfId="1" applyFont="1" applyBorder="1" applyAlignment="1">
      <alignment horizontal="center"/>
    </xf>
    <xf numFmtId="0" fontId="21" fillId="0" borderId="20" xfId="1" applyFont="1" applyBorder="1" applyAlignment="1">
      <alignment horizontal="center"/>
    </xf>
    <xf numFmtId="0" fontId="20" fillId="0" borderId="17" xfId="1" applyFont="1" applyBorder="1" applyAlignment="1">
      <alignment horizontal="left"/>
    </xf>
    <xf numFmtId="0" fontId="1" fillId="0" borderId="0" xfId="2"/>
    <xf numFmtId="0" fontId="1" fillId="0" borderId="0" xfId="2" applyFill="1"/>
    <xf numFmtId="0" fontId="1" fillId="0" borderId="0" xfId="2" applyFill="1" applyBorder="1"/>
    <xf numFmtId="2" fontId="18" fillId="0" borderId="1" xfId="2" applyNumberFormat="1" applyFont="1" applyFill="1" applyBorder="1" applyAlignment="1">
      <alignment horizontal="center" vertical="center"/>
    </xf>
    <xf numFmtId="2" fontId="18" fillId="2" borderId="1" xfId="2" applyNumberFormat="1" applyFont="1" applyFill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0" xfId="2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K53"/>
  <sheetViews>
    <sheetView tabSelected="1" topLeftCell="C11" zoomScaleNormal="100" workbookViewId="0">
      <selection activeCell="F29" sqref="F29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5703125" style="2" customWidth="1"/>
    <col min="4" max="4" width="13.5703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140625" style="2" customWidth="1"/>
    <col min="9" max="9" width="26.14062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44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4.25" x14ac:dyDescent="0.2">
      <c r="C19" s="68" t="s">
        <v>43</v>
      </c>
      <c r="D19" s="68"/>
      <c r="E19" s="68"/>
      <c r="F19" s="68"/>
      <c r="G19" s="68"/>
      <c r="H19" s="68"/>
      <c r="I19" s="68"/>
    </row>
    <row r="20" spans="3:11" x14ac:dyDescent="0.2">
      <c r="C20" s="69" t="s">
        <v>42</v>
      </c>
      <c r="D20" s="69"/>
      <c r="E20" s="69"/>
      <c r="F20" s="69"/>
      <c r="G20" s="69"/>
      <c r="H20" s="69"/>
      <c r="I20" s="69"/>
    </row>
    <row r="21" spans="3:11" x14ac:dyDescent="0.2">
      <c r="C21" s="69" t="s">
        <v>41</v>
      </c>
      <c r="D21" s="69"/>
      <c r="E21" s="69"/>
      <c r="F21" s="69"/>
      <c r="G21" s="69"/>
      <c r="H21" s="69"/>
      <c r="I21" s="69"/>
    </row>
    <row r="22" spans="3:11" ht="6" customHeight="1" thickBot="1" x14ac:dyDescent="0.25">
      <c r="C22" s="74"/>
      <c r="D22" s="74"/>
      <c r="E22" s="74"/>
      <c r="F22" s="74"/>
      <c r="G22" s="74"/>
      <c r="H22" s="74"/>
      <c r="I22" s="74"/>
    </row>
    <row r="23" spans="3:11" ht="54" customHeight="1" thickBot="1" x14ac:dyDescent="0.25">
      <c r="C23" s="25" t="s">
        <v>31</v>
      </c>
      <c r="D23" s="28" t="s">
        <v>30</v>
      </c>
      <c r="E23" s="27" t="s">
        <v>29</v>
      </c>
      <c r="F23" s="27" t="s">
        <v>28</v>
      </c>
      <c r="G23" s="27" t="s">
        <v>27</v>
      </c>
      <c r="H23" s="27" t="s">
        <v>26</v>
      </c>
      <c r="I23" s="28" t="s">
        <v>40</v>
      </c>
    </row>
    <row r="24" spans="3:11" ht="13.5" customHeight="1" thickBot="1" x14ac:dyDescent="0.25">
      <c r="C24" s="71" t="s">
        <v>39</v>
      </c>
      <c r="D24" s="72"/>
      <c r="E24" s="72"/>
      <c r="F24" s="72"/>
      <c r="G24" s="72"/>
      <c r="H24" s="72"/>
      <c r="I24" s="73"/>
    </row>
    <row r="25" spans="3:11" ht="13.5" customHeight="1" thickBot="1" x14ac:dyDescent="0.25">
      <c r="C25" s="13" t="s">
        <v>38</v>
      </c>
      <c r="D25" s="20">
        <v>434335.47999999975</v>
      </c>
      <c r="E25" s="16">
        <v>1453305.22</v>
      </c>
      <c r="F25" s="16">
        <f>1391486.35+36517.35</f>
        <v>1428003.7000000002</v>
      </c>
      <c r="G25" s="16">
        <v>1368015.72</v>
      </c>
      <c r="H25" s="16">
        <f>+D25+E25-F25</f>
        <v>459636.99999999953</v>
      </c>
      <c r="I25" s="75" t="s">
        <v>37</v>
      </c>
      <c r="K25" s="29">
        <f>280945.01+16349.1+68248.58+41864.31</f>
        <v>407407</v>
      </c>
    </row>
    <row r="26" spans="3:11" ht="13.5" customHeight="1" thickBot="1" x14ac:dyDescent="0.25">
      <c r="C26" s="13" t="s">
        <v>36</v>
      </c>
      <c r="D26" s="20">
        <v>155866.60000000009</v>
      </c>
      <c r="E26" s="17">
        <v>464874.23999999999</v>
      </c>
      <c r="F26" s="17">
        <v>386785.19</v>
      </c>
      <c r="G26" s="16">
        <v>430029.28</v>
      </c>
      <c r="H26" s="16">
        <f>+D26+E26-F26</f>
        <v>233955.65000000008</v>
      </c>
      <c r="I26" s="76"/>
      <c r="K26" s="29">
        <f>79033.26-12125.4+8852.42-3.3+36176.27+8202.2</f>
        <v>120135.45</v>
      </c>
    </row>
    <row r="27" spans="3:11" ht="13.5" customHeight="1" thickBot="1" x14ac:dyDescent="0.25">
      <c r="C27" s="13" t="s">
        <v>35</v>
      </c>
      <c r="D27" s="20">
        <v>98366.47000000003</v>
      </c>
      <c r="E27" s="17">
        <v>316565.67</v>
      </c>
      <c r="F27" s="17">
        <v>270801.76</v>
      </c>
      <c r="G27" s="16">
        <v>237833.92</v>
      </c>
      <c r="H27" s="16">
        <f>+D27+E27-F27</f>
        <v>144130.38</v>
      </c>
      <c r="I27" s="76"/>
      <c r="K27" s="1">
        <f>4166.44+49759.25-1728.09+19442.24</f>
        <v>71639.840000000011</v>
      </c>
    </row>
    <row r="28" spans="3:11" ht="13.5" customHeight="1" thickBot="1" x14ac:dyDescent="0.25">
      <c r="C28" s="13" t="s">
        <v>34</v>
      </c>
      <c r="D28" s="20">
        <v>62960.650000000023</v>
      </c>
      <c r="E28" s="17">
        <v>219644.3</v>
      </c>
      <c r="F28" s="17">
        <v>188473.76</v>
      </c>
      <c r="G28" s="16">
        <v>170284.82</v>
      </c>
      <c r="H28" s="16">
        <f>+D28+E28-F28</f>
        <v>94131.19</v>
      </c>
      <c r="I28" s="76"/>
      <c r="K28" s="1">
        <f>6830.49+19299.29-606.45+5608.74+12027.02-1683.85+1023.81</f>
        <v>42499.049999999996</v>
      </c>
    </row>
    <row r="29" spans="3:11" ht="13.5" customHeight="1" thickBot="1" x14ac:dyDescent="0.25">
      <c r="C29" s="13" t="s">
        <v>33</v>
      </c>
      <c r="D29" s="20">
        <v>4337.1499999999942</v>
      </c>
      <c r="E29" s="17">
        <f>9591.3+8221.84+8934.02+10492.68</f>
        <v>37239.839999999997</v>
      </c>
      <c r="F29" s="17">
        <f>10024.38+0.04+10.24+11903.96+5677.48+7656.94</f>
        <v>35273.040000000001</v>
      </c>
      <c r="G29" s="16">
        <f>+E29</f>
        <v>37239.839999999997</v>
      </c>
      <c r="H29" s="16">
        <f>+D29+E29-F29</f>
        <v>6303.9499999999898</v>
      </c>
      <c r="I29" s="77"/>
      <c r="K29" s="1">
        <f>2.14+25.9+963.04-87.85+3421.74+366.22</f>
        <v>4691.1899999999996</v>
      </c>
    </row>
    <row r="30" spans="3:11" ht="13.5" customHeight="1" thickBot="1" x14ac:dyDescent="0.25">
      <c r="C30" s="13" t="s">
        <v>8</v>
      </c>
      <c r="D30" s="12">
        <f>SUM(D25:D29)</f>
        <v>755866.34999999986</v>
      </c>
      <c r="E30" s="12">
        <f>SUM(E25:E29)</f>
        <v>2491629.2699999996</v>
      </c>
      <c r="F30" s="12">
        <f>SUM(F25:F29)</f>
        <v>2309337.4500000002</v>
      </c>
      <c r="G30" s="12">
        <f>SUM(G25:G29)</f>
        <v>2243403.5799999996</v>
      </c>
      <c r="H30" s="12">
        <f>SUM(H25:H29)</f>
        <v>938158.16999999969</v>
      </c>
      <c r="I30" s="13"/>
    </row>
    <row r="31" spans="3:11" ht="13.5" customHeight="1" thickBot="1" x14ac:dyDescent="0.25">
      <c r="C31" s="70" t="s">
        <v>32</v>
      </c>
      <c r="D31" s="70"/>
      <c r="E31" s="70"/>
      <c r="F31" s="70"/>
      <c r="G31" s="70"/>
      <c r="H31" s="70"/>
      <c r="I31" s="70"/>
    </row>
    <row r="32" spans="3:11" ht="55.5" customHeight="1" thickBot="1" x14ac:dyDescent="0.25">
      <c r="C32" s="21" t="s">
        <v>31</v>
      </c>
      <c r="D32" s="28" t="s">
        <v>30</v>
      </c>
      <c r="E32" s="27" t="s">
        <v>29</v>
      </c>
      <c r="F32" s="27" t="s">
        <v>28</v>
      </c>
      <c r="G32" s="27" t="s">
        <v>27</v>
      </c>
      <c r="H32" s="27" t="s">
        <v>26</v>
      </c>
      <c r="I32" s="26" t="s">
        <v>25</v>
      </c>
    </row>
    <row r="33" spans="3:11" ht="24.75" customHeight="1" thickBot="1" x14ac:dyDescent="0.25">
      <c r="C33" s="25" t="s">
        <v>24</v>
      </c>
      <c r="D33" s="24">
        <v>286336.49000000022</v>
      </c>
      <c r="E33" s="15">
        <v>1338714.68</v>
      </c>
      <c r="F33" s="15">
        <v>1298483.8</v>
      </c>
      <c r="G33" s="16">
        <f>+E33</f>
        <v>1338714.68</v>
      </c>
      <c r="H33" s="15">
        <f t="shared" ref="H33:H42" si="0">+D33+E33-F33</f>
        <v>326567.37000000011</v>
      </c>
      <c r="I33" s="66" t="s">
        <v>23</v>
      </c>
      <c r="J33" s="23">
        <f>263660.03+45.94-5.04+4.94-0.74+2445.69+265.21+775.31+186.79-H33</f>
        <v>-59189.240000000049</v>
      </c>
      <c r="K33" s="23">
        <f>+D33-209249.84+2064.83-65.14+5.04-7.01+0.74-59.4+2.91-13.59+0.67</f>
        <v>79015.700000000244</v>
      </c>
    </row>
    <row r="34" spans="3:11" ht="14.25" customHeight="1" thickBot="1" x14ac:dyDescent="0.25">
      <c r="C34" s="13" t="s">
        <v>22</v>
      </c>
      <c r="D34" s="20">
        <v>59467.109999999928</v>
      </c>
      <c r="E34" s="16">
        <v>269526.2</v>
      </c>
      <c r="F34" s="16">
        <v>261538.02</v>
      </c>
      <c r="G34" s="16">
        <v>29100.52</v>
      </c>
      <c r="H34" s="15">
        <f t="shared" si="0"/>
        <v>67455.28999999995</v>
      </c>
      <c r="I34" s="67"/>
      <c r="J34" s="23"/>
    </row>
    <row r="35" spans="3:11" ht="13.5" customHeight="1" thickBot="1" x14ac:dyDescent="0.25">
      <c r="C35" s="21" t="s">
        <v>21</v>
      </c>
      <c r="D35" s="22">
        <v>25922.199999999983</v>
      </c>
      <c r="E35" s="16">
        <v>211612.64</v>
      </c>
      <c r="F35" s="16">
        <v>203865.93</v>
      </c>
      <c r="G35" s="16"/>
      <c r="H35" s="15">
        <f t="shared" si="0"/>
        <v>33668.910000000003</v>
      </c>
      <c r="I35" s="19"/>
    </row>
    <row r="36" spans="3:11" ht="12.75" customHeight="1" thickBot="1" x14ac:dyDescent="0.25">
      <c r="C36" s="13" t="s">
        <v>20</v>
      </c>
      <c r="D36" s="20">
        <v>37025.080000000075</v>
      </c>
      <c r="E36" s="16">
        <v>154438.39999999999</v>
      </c>
      <c r="F36" s="16">
        <v>150195</v>
      </c>
      <c r="G36" s="16">
        <f>+E36</f>
        <v>154438.39999999999</v>
      </c>
      <c r="H36" s="15">
        <f t="shared" si="0"/>
        <v>41268.480000000069</v>
      </c>
      <c r="I36" s="19" t="s">
        <v>19</v>
      </c>
    </row>
    <row r="37" spans="3:11" ht="26.25" customHeight="1" thickBot="1" x14ac:dyDescent="0.25">
      <c r="C37" s="13" t="s">
        <v>18</v>
      </c>
      <c r="D37" s="20">
        <v>61618.25</v>
      </c>
      <c r="E37" s="16">
        <v>293286.76</v>
      </c>
      <c r="F37" s="16">
        <v>284509.67</v>
      </c>
      <c r="G37" s="16">
        <v>254728.08</v>
      </c>
      <c r="H37" s="15">
        <f t="shared" si="0"/>
        <v>70395.340000000026</v>
      </c>
      <c r="I37" s="14" t="s">
        <v>17</v>
      </c>
      <c r="J37" s="1">
        <f>23301.37-440.19+21724.62</f>
        <v>44585.8</v>
      </c>
      <c r="K37" s="1">
        <f>10074.44+20076.95+26484.83</f>
        <v>56636.22</v>
      </c>
    </row>
    <row r="38" spans="3:11" ht="27" customHeight="1" thickBot="1" x14ac:dyDescent="0.25">
      <c r="C38" s="13" t="s">
        <v>16</v>
      </c>
      <c r="D38" s="20">
        <v>2257.0500000000011</v>
      </c>
      <c r="E38" s="17">
        <v>13364.92</v>
      </c>
      <c r="F38" s="17">
        <v>12853.18</v>
      </c>
      <c r="G38" s="16">
        <f>+E38</f>
        <v>13364.92</v>
      </c>
      <c r="H38" s="15">
        <f t="shared" si="0"/>
        <v>2768.7900000000009</v>
      </c>
      <c r="I38" s="14" t="s">
        <v>15</v>
      </c>
    </row>
    <row r="39" spans="3:11" ht="13.5" customHeight="1" thickBot="1" x14ac:dyDescent="0.25">
      <c r="C39" s="21" t="s">
        <v>14</v>
      </c>
      <c r="D39" s="20">
        <v>15848.97999999991</v>
      </c>
      <c r="E39" s="17"/>
      <c r="F39" s="17">
        <v>1522.99</v>
      </c>
      <c r="G39" s="16"/>
      <c r="H39" s="15">
        <f t="shared" si="0"/>
        <v>14325.989999999911</v>
      </c>
      <c r="I39" s="19"/>
    </row>
    <row r="40" spans="3:11" ht="13.5" customHeight="1" thickBot="1" x14ac:dyDescent="0.25">
      <c r="C40" s="21" t="s">
        <v>13</v>
      </c>
      <c r="D40" s="20">
        <v>5903.71000000001</v>
      </c>
      <c r="E40" s="17">
        <f>16197.44+9185</f>
        <v>25382.440000000002</v>
      </c>
      <c r="F40" s="17">
        <f>13102.95+10048.38</f>
        <v>23151.33</v>
      </c>
      <c r="G40" s="16">
        <f>+E40</f>
        <v>25382.440000000002</v>
      </c>
      <c r="H40" s="15">
        <f t="shared" si="0"/>
        <v>8134.8200000000106</v>
      </c>
      <c r="I40" s="19"/>
      <c r="J40" s="1">
        <f>1455.97+965.65</f>
        <v>2421.62</v>
      </c>
      <c r="K40" s="1">
        <f>4899.92+6028.43</f>
        <v>10928.35</v>
      </c>
    </row>
    <row r="41" spans="3:11" ht="13.5" customHeight="1" thickBot="1" x14ac:dyDescent="0.25">
      <c r="C41" s="21" t="s">
        <v>12</v>
      </c>
      <c r="D41" s="20">
        <v>4255.43</v>
      </c>
      <c r="E41" s="17">
        <f>36863.4+6149.39</f>
        <v>43012.79</v>
      </c>
      <c r="F41" s="17">
        <f>34622.2-9.96-2.5+5733.93</f>
        <v>40343.67</v>
      </c>
      <c r="G41" s="16">
        <f>+E41</f>
        <v>43012.79</v>
      </c>
      <c r="H41" s="15">
        <f t="shared" si="0"/>
        <v>6924.5500000000029</v>
      </c>
      <c r="I41" s="19" t="s">
        <v>11</v>
      </c>
    </row>
    <row r="42" spans="3:11" ht="13.5" customHeight="1" thickBot="1" x14ac:dyDescent="0.25">
      <c r="C42" s="13" t="s">
        <v>10</v>
      </c>
      <c r="D42" s="18">
        <v>12959.899999999994</v>
      </c>
      <c r="E42" s="17">
        <v>63114.239999999998</v>
      </c>
      <c r="F42" s="17">
        <v>61149.52</v>
      </c>
      <c r="G42" s="16">
        <f>+E42</f>
        <v>63114.239999999998</v>
      </c>
      <c r="H42" s="15">
        <f t="shared" si="0"/>
        <v>14924.619999999988</v>
      </c>
      <c r="I42" s="14" t="s">
        <v>9</v>
      </c>
    </row>
    <row r="43" spans="3:11" s="10" customFormat="1" ht="13.5" customHeight="1" thickBot="1" x14ac:dyDescent="0.25">
      <c r="C43" s="13" t="s">
        <v>8</v>
      </c>
      <c r="D43" s="12">
        <f>SUM(D33:D42)</f>
        <v>511594.20000000019</v>
      </c>
      <c r="E43" s="12">
        <f>SUM(E33:E42)</f>
        <v>2412453.0699999998</v>
      </c>
      <c r="F43" s="12">
        <f>SUM(F33:F42)</f>
        <v>2337613.1100000003</v>
      </c>
      <c r="G43" s="12">
        <f>SUM(G33:G42)</f>
        <v>1921856.0699999998</v>
      </c>
      <c r="H43" s="12">
        <f>SUM(H33:H42)</f>
        <v>586434.16000000015</v>
      </c>
      <c r="I43" s="11"/>
    </row>
    <row r="44" spans="3:11" ht="13.5" customHeight="1" thickBot="1" x14ac:dyDescent="0.25">
      <c r="C44" s="65" t="s">
        <v>7</v>
      </c>
      <c r="D44" s="65"/>
      <c r="E44" s="65"/>
      <c r="F44" s="65"/>
      <c r="G44" s="65"/>
      <c r="H44" s="65"/>
      <c r="I44" s="65"/>
    </row>
    <row r="45" spans="3:11" ht="27.75" customHeight="1" thickBot="1" x14ac:dyDescent="0.25">
      <c r="C45" s="9" t="s">
        <v>6</v>
      </c>
      <c r="D45" s="64" t="s">
        <v>5</v>
      </c>
      <c r="E45" s="64"/>
      <c r="F45" s="64"/>
      <c r="G45" s="64"/>
      <c r="H45" s="64"/>
      <c r="I45" s="8" t="s">
        <v>4</v>
      </c>
    </row>
    <row r="46" spans="3:11" ht="26.25" customHeight="1" x14ac:dyDescent="0.3">
      <c r="C46" s="7" t="s">
        <v>3</v>
      </c>
      <c r="D46" s="7"/>
      <c r="E46" s="7"/>
      <c r="F46" s="7"/>
      <c r="G46" s="7"/>
      <c r="H46" s="6">
        <f>+H30+H43</f>
        <v>1524592.3299999998</v>
      </c>
    </row>
    <row r="47" spans="3:11" ht="15" hidden="1" x14ac:dyDescent="0.25">
      <c r="C47" s="5" t="s">
        <v>2</v>
      </c>
      <c r="D47" s="5"/>
    </row>
    <row r="48" spans="3:11" ht="12.75" hidden="1" customHeight="1" x14ac:dyDescent="0.2">
      <c r="C48" s="4" t="s">
        <v>1</v>
      </c>
    </row>
    <row r="50" spans="3:8" x14ac:dyDescent="0.2">
      <c r="D50" s="3"/>
      <c r="E50" s="3"/>
      <c r="F50" s="3"/>
      <c r="G50" s="3"/>
      <c r="H50" s="3"/>
    </row>
    <row r="51" spans="3:8" hidden="1" x14ac:dyDescent="0.2">
      <c r="D51" s="3"/>
      <c r="H51" s="2">
        <f>70395.34+326567.37+14924.62+41268.48+2768.79+6064.16+2070.66+67455.29+33668.91+14325.99+22.92+5934.48+2.46+964.69</f>
        <v>586434.1599999998</v>
      </c>
    </row>
    <row r="52" spans="3:8" x14ac:dyDescent="0.2">
      <c r="C52" s="2" t="s">
        <v>0</v>
      </c>
      <c r="E52" s="3">
        <f>+E43+E30+5580</f>
        <v>4909662.34</v>
      </c>
      <c r="G52" s="3">
        <f>+G43+G30</f>
        <v>4165259.6499999994</v>
      </c>
    </row>
    <row r="53" spans="3:8" x14ac:dyDescent="0.2">
      <c r="H53" s="3"/>
    </row>
  </sheetData>
  <mergeCells count="10">
    <mergeCell ref="D45:H45"/>
    <mergeCell ref="C44:I44"/>
    <mergeCell ref="I33:I34"/>
    <mergeCell ref="C19:I19"/>
    <mergeCell ref="C20:I20"/>
    <mergeCell ref="C31:I31"/>
    <mergeCell ref="C24:I24"/>
    <mergeCell ref="C22:I22"/>
    <mergeCell ref="C21:I21"/>
    <mergeCell ref="I25:I29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2"/>
  <sheetViews>
    <sheetView zoomScaleNormal="100" zoomScaleSheetLayoutView="120" workbookViewId="0">
      <selection activeCell="F17" sqref="F17"/>
    </sheetView>
  </sheetViews>
  <sheetFormatPr defaultRowHeight="15" x14ac:dyDescent="0.25"/>
  <cols>
    <col min="1" max="1" width="4.5703125" style="37" customWidth="1"/>
    <col min="2" max="2" width="12.42578125" style="37" customWidth="1"/>
    <col min="3" max="3" width="13.28515625" style="37" hidden="1" customWidth="1"/>
    <col min="4" max="4" width="12.140625" style="37" customWidth="1"/>
    <col min="5" max="5" width="16.7109375" style="37" customWidth="1"/>
    <col min="6" max="6" width="13.28515625" style="37" customWidth="1"/>
    <col min="7" max="7" width="14.28515625" style="37" customWidth="1"/>
    <col min="8" max="8" width="15.140625" style="37" customWidth="1"/>
    <col min="9" max="9" width="14.28515625" style="37" customWidth="1"/>
    <col min="10" max="16384" width="9.140625" style="37"/>
  </cols>
  <sheetData>
    <row r="4" spans="1:9" ht="30" customHeight="1" x14ac:dyDescent="0.25">
      <c r="A4" s="81" t="s">
        <v>66</v>
      </c>
      <c r="B4" s="81"/>
      <c r="C4" s="81"/>
      <c r="D4" s="81"/>
      <c r="E4" s="81"/>
      <c r="F4" s="81"/>
      <c r="G4" s="81"/>
      <c r="H4" s="81"/>
      <c r="I4" s="81"/>
    </row>
    <row r="5" spans="1:9" hidden="1" x14ac:dyDescent="0.25">
      <c r="A5" s="47"/>
      <c r="B5" s="63"/>
      <c r="C5" s="62"/>
      <c r="D5" s="61"/>
      <c r="E5" s="60"/>
      <c r="F5" s="59" t="s">
        <v>65</v>
      </c>
      <c r="G5" s="58"/>
      <c r="H5" s="82" t="s">
        <v>64</v>
      </c>
      <c r="I5" s="83"/>
    </row>
    <row r="6" spans="1:9" ht="24.75" hidden="1" x14ac:dyDescent="0.25">
      <c r="A6" s="47"/>
      <c r="B6" s="57" t="s">
        <v>63</v>
      </c>
      <c r="C6" s="56"/>
      <c r="D6" s="84" t="s">
        <v>62</v>
      </c>
      <c r="E6" s="85"/>
      <c r="F6" s="55" t="s">
        <v>61</v>
      </c>
      <c r="G6" s="55" t="s">
        <v>60</v>
      </c>
      <c r="H6" s="54" t="s">
        <v>59</v>
      </c>
      <c r="I6" s="53" t="s">
        <v>58</v>
      </c>
    </row>
    <row r="7" spans="1:9" hidden="1" x14ac:dyDescent="0.25">
      <c r="A7" s="47"/>
      <c r="B7" s="52" t="s">
        <v>57</v>
      </c>
      <c r="C7" s="47"/>
      <c r="D7" s="86"/>
      <c r="E7" s="86"/>
      <c r="F7" s="51"/>
      <c r="G7" s="49"/>
      <c r="H7" s="49"/>
      <c r="I7" s="49">
        <f>+G7-H7</f>
        <v>0</v>
      </c>
    </row>
    <row r="8" spans="1:9" hidden="1" x14ac:dyDescent="0.25">
      <c r="A8" s="47"/>
      <c r="B8" s="52" t="s">
        <v>56</v>
      </c>
      <c r="C8" s="47"/>
      <c r="D8" s="78"/>
      <c r="E8" s="78"/>
      <c r="F8" s="50"/>
      <c r="G8" s="49"/>
      <c r="H8" s="49"/>
      <c r="I8" s="49"/>
    </row>
    <row r="9" spans="1:9" hidden="1" x14ac:dyDescent="0.25">
      <c r="A9" s="47"/>
      <c r="B9" s="52"/>
      <c r="C9" s="47"/>
      <c r="D9" s="79"/>
      <c r="E9" s="80"/>
      <c r="F9" s="50"/>
      <c r="G9" s="49"/>
      <c r="H9" s="49"/>
      <c r="I9" s="49"/>
    </row>
    <row r="10" spans="1:9" hidden="1" x14ac:dyDescent="0.25">
      <c r="A10" s="47"/>
      <c r="B10" s="51"/>
      <c r="C10" s="47"/>
      <c r="D10" s="78"/>
      <c r="E10" s="78"/>
      <c r="F10" s="50"/>
      <c r="G10" s="49"/>
      <c r="H10" s="49"/>
      <c r="I10" s="49"/>
    </row>
    <row r="11" spans="1:9" hidden="1" x14ac:dyDescent="0.25">
      <c r="A11" s="47"/>
      <c r="B11" s="48" t="s">
        <v>55</v>
      </c>
      <c r="C11" s="47"/>
      <c r="D11" s="47"/>
      <c r="E11" s="47"/>
      <c r="F11" s="47"/>
      <c r="G11" s="46">
        <f>SUM(G7:G10)</f>
        <v>0</v>
      </c>
      <c r="H11" s="46">
        <f>SUM(H7:H10)</f>
        <v>0</v>
      </c>
      <c r="I11" s="46">
        <f>SUM(I7:I10)</f>
        <v>0</v>
      </c>
    </row>
    <row r="13" spans="1:9" x14ac:dyDescent="0.25">
      <c r="B13" s="44" t="s">
        <v>54</v>
      </c>
      <c r="C13" s="42"/>
      <c r="D13" s="42"/>
      <c r="E13" s="42"/>
      <c r="F13" s="38">
        <v>25922.2</v>
      </c>
    </row>
    <row r="14" spans="1:9" x14ac:dyDescent="0.25">
      <c r="B14" s="44" t="s">
        <v>53</v>
      </c>
      <c r="C14" s="42"/>
      <c r="D14" s="42"/>
      <c r="E14" s="42"/>
      <c r="F14" s="41">
        <v>211612.64</v>
      </c>
    </row>
    <row r="15" spans="1:9" x14ac:dyDescent="0.25">
      <c r="B15" s="44" t="s">
        <v>52</v>
      </c>
      <c r="C15" s="42"/>
      <c r="D15" s="42"/>
      <c r="E15" s="42"/>
      <c r="F15" s="41">
        <v>203865.93</v>
      </c>
    </row>
    <row r="16" spans="1:9" hidden="1" x14ac:dyDescent="0.25">
      <c r="B16" s="44" t="s">
        <v>51</v>
      </c>
      <c r="C16" s="42"/>
      <c r="D16" s="42"/>
      <c r="E16" s="42"/>
      <c r="F16" s="41" t="s">
        <v>50</v>
      </c>
    </row>
    <row r="17" spans="2:7" x14ac:dyDescent="0.25">
      <c r="B17" s="44" t="s">
        <v>49</v>
      </c>
      <c r="C17" s="42"/>
      <c r="D17" s="42"/>
      <c r="E17" s="42"/>
      <c r="F17" s="38">
        <f>F13+F14-F15</f>
        <v>33668.910000000033</v>
      </c>
    </row>
    <row r="18" spans="2:7" x14ac:dyDescent="0.25">
      <c r="B18" s="45"/>
      <c r="C18" s="45"/>
      <c r="D18" s="45"/>
      <c r="E18" s="45"/>
      <c r="F18" s="45"/>
      <c r="G18" s="45"/>
    </row>
    <row r="19" spans="2:7" x14ac:dyDescent="0.25">
      <c r="B19" s="44" t="s">
        <v>48</v>
      </c>
      <c r="C19" s="42"/>
      <c r="D19" s="42"/>
      <c r="E19" s="42"/>
      <c r="F19" s="42"/>
      <c r="G19" s="38">
        <v>-240156.15</v>
      </c>
    </row>
    <row r="20" spans="2:7" x14ac:dyDescent="0.25">
      <c r="B20" s="44" t="s">
        <v>47</v>
      </c>
      <c r="C20" s="42"/>
      <c r="D20" s="42"/>
      <c r="E20" s="42"/>
      <c r="F20" s="42"/>
      <c r="G20" s="41">
        <f>+F14</f>
        <v>211612.64</v>
      </c>
    </row>
    <row r="21" spans="2:7" x14ac:dyDescent="0.25">
      <c r="B21" s="43" t="s">
        <v>46</v>
      </c>
      <c r="C21" s="42"/>
      <c r="D21" s="42"/>
      <c r="E21" s="42"/>
      <c r="F21" s="42"/>
      <c r="G21" s="41">
        <f>+H11*1000</f>
        <v>0</v>
      </c>
    </row>
    <row r="22" spans="2:7" x14ac:dyDescent="0.25">
      <c r="B22" s="40" t="s">
        <v>45</v>
      </c>
      <c r="C22" s="39"/>
      <c r="D22" s="39"/>
      <c r="E22" s="39"/>
      <c r="F22" s="39"/>
      <c r="G22" s="38">
        <f>G19+G20-G21</f>
        <v>-28543.50999999998</v>
      </c>
    </row>
  </sheetData>
  <mergeCells count="7">
    <mergeCell ref="D10:E10"/>
    <mergeCell ref="D9:E9"/>
    <mergeCell ref="A4:I4"/>
    <mergeCell ref="H5:I5"/>
    <mergeCell ref="D6:E6"/>
    <mergeCell ref="D7:E7"/>
    <mergeCell ref="D8:E8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I32"/>
  <sheetViews>
    <sheetView topLeftCell="A18" zoomScaleNormal="100" zoomScaleSheetLayoutView="120" workbookViewId="0">
      <selection activeCell="B21" sqref="B21"/>
    </sheetView>
  </sheetViews>
  <sheetFormatPr defaultRowHeight="15" x14ac:dyDescent="0.25"/>
  <cols>
    <col min="1" max="1" width="4.5703125" style="87" customWidth="1"/>
    <col min="2" max="2" width="12.42578125" style="87" customWidth="1"/>
    <col min="3" max="3" width="13.28515625" style="87" hidden="1" customWidth="1"/>
    <col min="4" max="4" width="12.140625" style="87" customWidth="1"/>
    <col min="5" max="5" width="13.5703125" style="87" customWidth="1"/>
    <col min="6" max="6" width="13.28515625" style="87" customWidth="1"/>
    <col min="7" max="7" width="14.28515625" style="87" customWidth="1"/>
    <col min="8" max="8" width="15.140625" style="87" customWidth="1"/>
    <col min="9" max="9" width="14.28515625" style="87" customWidth="1"/>
    <col min="10" max="16384" width="9.140625" style="87"/>
  </cols>
  <sheetData>
    <row r="17" spans="1:9" x14ac:dyDescent="0.25">
      <c r="A17" s="95" t="s">
        <v>87</v>
      </c>
      <c r="B17" s="95"/>
      <c r="C17" s="95"/>
      <c r="D17" s="95"/>
      <c r="E17" s="95"/>
      <c r="F17" s="95"/>
      <c r="G17" s="95"/>
      <c r="H17" s="95"/>
      <c r="I17" s="95"/>
    </row>
    <row r="18" spans="1:9" x14ac:dyDescent="0.25">
      <c r="A18" s="95" t="s">
        <v>86</v>
      </c>
      <c r="B18" s="95"/>
      <c r="C18" s="95"/>
      <c r="D18" s="95"/>
      <c r="E18" s="95"/>
      <c r="F18" s="95"/>
      <c r="G18" s="95"/>
      <c r="H18" s="95"/>
      <c r="I18" s="95"/>
    </row>
    <row r="19" spans="1:9" x14ac:dyDescent="0.25">
      <c r="A19" s="95" t="s">
        <v>85</v>
      </c>
      <c r="B19" s="95"/>
      <c r="C19" s="95"/>
      <c r="D19" s="95"/>
      <c r="E19" s="95"/>
      <c r="F19" s="95"/>
      <c r="G19" s="95"/>
      <c r="H19" s="95"/>
      <c r="I19" s="95"/>
    </row>
    <row r="20" spans="1:9" ht="60" x14ac:dyDescent="0.25">
      <c r="A20" s="93" t="s">
        <v>84</v>
      </c>
      <c r="B20" s="93" t="s">
        <v>83</v>
      </c>
      <c r="C20" s="93" t="s">
        <v>82</v>
      </c>
      <c r="D20" s="93" t="s">
        <v>81</v>
      </c>
      <c r="E20" s="93" t="s">
        <v>80</v>
      </c>
      <c r="F20" s="94" t="s">
        <v>79</v>
      </c>
      <c r="G20" s="94" t="s">
        <v>78</v>
      </c>
      <c r="H20" s="93" t="s">
        <v>77</v>
      </c>
      <c r="I20" s="93" t="s">
        <v>76</v>
      </c>
    </row>
    <row r="21" spans="1:9" x14ac:dyDescent="0.25">
      <c r="A21" s="92" t="s">
        <v>75</v>
      </c>
      <c r="B21" s="91">
        <v>312.65392000000003</v>
      </c>
      <c r="C21" s="91"/>
      <c r="D21" s="91">
        <v>269.52620000000002</v>
      </c>
      <c r="E21" s="91">
        <v>261.53802000000002</v>
      </c>
      <c r="F21" s="91">
        <v>5.58</v>
      </c>
      <c r="G21" s="91">
        <v>29.100519999999999</v>
      </c>
      <c r="H21" s="90">
        <v>67.455290000000005</v>
      </c>
      <c r="I21" s="90">
        <f>B21+D21+F21-G21</f>
        <v>558.65960000000007</v>
      </c>
    </row>
    <row r="23" spans="1:9" x14ac:dyDescent="0.25">
      <c r="A23" s="87" t="s">
        <v>74</v>
      </c>
    </row>
    <row r="24" spans="1:9" x14ac:dyDescent="0.25">
      <c r="A24" s="88" t="s">
        <v>73</v>
      </c>
    </row>
    <row r="25" spans="1:9" x14ac:dyDescent="0.25">
      <c r="A25" s="89" t="s">
        <v>72</v>
      </c>
    </row>
    <row r="26" spans="1:9" x14ac:dyDescent="0.25">
      <c r="A26" s="89" t="s">
        <v>71</v>
      </c>
    </row>
    <row r="27" spans="1:9" x14ac:dyDescent="0.25">
      <c r="A27" s="89" t="s">
        <v>70</v>
      </c>
    </row>
    <row r="28" spans="1:9" x14ac:dyDescent="0.25">
      <c r="A28" s="89" t="s">
        <v>69</v>
      </c>
    </row>
    <row r="29" spans="1:9" x14ac:dyDescent="0.25">
      <c r="A29" s="88" t="s">
        <v>68</v>
      </c>
    </row>
    <row r="30" spans="1:9" x14ac:dyDescent="0.25">
      <c r="A30" s="88" t="s">
        <v>67</v>
      </c>
    </row>
    <row r="31" spans="1:9" x14ac:dyDescent="0.25">
      <c r="A31" s="88"/>
    </row>
    <row r="32" spans="1:9" x14ac:dyDescent="0.25">
      <c r="A32" s="88"/>
    </row>
  </sheetData>
  <mergeCells count="3">
    <mergeCell ref="A18:I18"/>
    <mergeCell ref="A19:I19"/>
    <mergeCell ref="A17:I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Молодежная8 1</vt:lpstr>
      <vt:lpstr>капремонт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2019-03-19T11:03:57Z</dcterms:created>
  <dcterms:modified xsi:type="dcterms:W3CDTF">2019-03-21T07:49:00Z</dcterms:modified>
</cp:coreProperties>
</file>