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Молодцова 1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I16" i="2"/>
  <c r="F27" i="1" l="1"/>
  <c r="H27" i="1" s="1"/>
  <c r="H32" i="1" s="1"/>
  <c r="H50" i="1" s="1"/>
  <c r="K27" i="1"/>
  <c r="H28" i="1"/>
  <c r="K28" i="1"/>
  <c r="H29" i="1"/>
  <c r="K29" i="1"/>
  <c r="H30" i="1"/>
  <c r="K30" i="1"/>
  <c r="E31" i="1"/>
  <c r="F31" i="1"/>
  <c r="G31" i="1"/>
  <c r="H31" i="1"/>
  <c r="K31" i="1"/>
  <c r="D32" i="1"/>
  <c r="E32" i="1"/>
  <c r="F32" i="1"/>
  <c r="G32" i="1"/>
  <c r="G35" i="1"/>
  <c r="H35" i="1"/>
  <c r="J35" i="1"/>
  <c r="K35" i="1"/>
  <c r="L35" i="1"/>
  <c r="H36" i="1"/>
  <c r="J36" i="1"/>
  <c r="H37" i="1"/>
  <c r="G38" i="1"/>
  <c r="H38" i="1"/>
  <c r="J38" i="1"/>
  <c r="H39" i="1"/>
  <c r="J39" i="1"/>
  <c r="K39" i="1"/>
  <c r="G40" i="1"/>
  <c r="H40" i="1"/>
  <c r="J40" i="1"/>
  <c r="G41" i="1"/>
  <c r="G45" i="1" s="1"/>
  <c r="G56" i="1" s="1"/>
  <c r="H41" i="1"/>
  <c r="J41" i="1"/>
  <c r="E42" i="1"/>
  <c r="F42" i="1"/>
  <c r="G42" i="1"/>
  <c r="H42" i="1"/>
  <c r="J42" i="1"/>
  <c r="K42" i="1"/>
  <c r="E43" i="1"/>
  <c r="F43" i="1"/>
  <c r="G43" i="1"/>
  <c r="H43" i="1"/>
  <c r="G44" i="1"/>
  <c r="H44" i="1"/>
  <c r="J44" i="1"/>
  <c r="D45" i="1"/>
  <c r="E45" i="1"/>
  <c r="F45" i="1"/>
  <c r="H45" i="1"/>
  <c r="H55" i="1"/>
  <c r="E56" i="1"/>
</calcChain>
</file>

<file path=xl/sharedStrings.xml><?xml version="1.0" encoding="utf-8"?>
<sst xmlns="http://schemas.openxmlformats.org/spreadsheetml/2006/main" count="79" uniqueCount="71">
  <si>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</si>
  <si>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</si>
  <si>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</si>
  <si>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</si>
  <si>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"СЗЛК"</t>
  </si>
  <si>
    <t xml:space="preserve">Поступило от ООО "СЗЛК" за управление и содержание общедомового имущества, и за сбор ТБО 10367.50 руб. 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</si>
  <si>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</si>
  <si>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</si>
  <si>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</si>
  <si>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</si>
  <si>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</si>
  <si>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</si>
  <si>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</si>
  <si>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</si>
  <si>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</si>
  <si>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</si>
  <si>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</si>
  <si>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</si>
  <si>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</si>
  <si>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</si>
  <si>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</si>
  <si>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</si>
  <si>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</si>
  <si>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</si>
  <si>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</si>
  <si>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Н/2008-4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</si>
  <si>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</si>
  <si>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</si>
  <si>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</si>
  <si>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</si>
  <si>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</si>
  <si>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</si>
  <si>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</si>
  <si>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</si>
  <si>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</si>
  <si>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</si>
  <si>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</si>
  <si>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</si>
  <si>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</si>
  <si>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</si>
  <si>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</si>
  <si>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</si>
  <si>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</si>
  <si>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1  по ул. Молодцова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</si>
  <si>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</si>
  <si>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</si>
  <si>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</si>
  <si>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ремонт лифта - 81165.12р.</t>
  </si>
  <si>
    <t>расходный инвентарь - 1162.87р</t>
  </si>
  <si>
    <t>смена стекол - 1542.32р.</t>
  </si>
  <si>
    <t>установка навесного замка - 406.52р.</t>
  </si>
  <si>
    <t>ремонт ЦО - 1703.11р.</t>
  </si>
  <si>
    <t>смена прокладок и замена КТПР в ТП  - 9217.99р.</t>
  </si>
  <si>
    <t>работы по электрике - 2440.62р.</t>
  </si>
  <si>
    <t>закраска надписей на фасаде - 516.61р.</t>
  </si>
  <si>
    <t>ремонт скамейки - 1701.64р.</t>
  </si>
  <si>
    <t>утепление подвальных окон - 495.25р.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</si>
  <si>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100</t>
    </r>
    <r>
      <rPr>
        <b/>
        <sz val="11"/>
        <color indexed="8"/>
        <rFont val="Calibri"/>
        <family val="2"/>
        <charset val="204"/>
      </rPr>
      <t xml:space="preserve">,35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</si>
  <si>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</si>
  <si>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</si>
  <si>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</si>
  <si>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</si>
  <si>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</si>
  <si>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</si>
  <si>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</si>
  <si>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</si>
  <si>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</si>
  <si>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</si>
  <si>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1 по ул. Молодцова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</si>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</sst>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0" fillId="0" borderId="0" xfId="0" applyFont="1" applyFill="1"/>
    <xf numFmtId="4" fontId="5" fillId="0" borderId="0" xfId="0" applyNumberFormat="1" applyFont="1" applyFill="1"/>
    <xf numFmtId="0" fontId="6" fillId="0" borderId="0" xfId="0" applyFont="1" applyFill="1"/>
    <xf numFmtId="0" fontId="0" fillId="2" borderId="0" xfId="0" applyFill="1"/>
    <xf numFmtId="0" fontId="3" fillId="2" borderId="1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0" fontId="2" fillId="0" borderId="0" xfId="0" applyFont="1" applyFill="1"/>
    <xf numFmtId="0" fontId="7" fillId="0" borderId="7" xfId="0" applyFont="1" applyFill="1" applyBorder="1" applyAlignment="1">
      <alignment horizontal="center" vertical="top" wrapText="1"/>
    </xf>
    <xf numFmtId="4" fontId="7" fillId="0" borderId="7" xfId="0" applyNumberFormat="1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vertical="top" wrapText="1"/>
    </xf>
    <xf numFmtId="4" fontId="8" fillId="0" borderId="7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2" fontId="0" fillId="0" borderId="0" xfId="0" applyNumberFormat="1" applyFill="1"/>
    <xf numFmtId="0" fontId="9" fillId="0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2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6" fillId="0" borderId="0" xfId="0" applyFont="1" applyFill="1" applyBorder="1"/>
    <xf numFmtId="0" fontId="7" fillId="0" borderId="0" xfId="0" applyFont="1" applyFill="1" applyAlignment="1">
      <alignment horizontal="center"/>
    </xf>
    <xf numFmtId="0" fontId="16" fillId="0" borderId="2" xfId="0" applyFont="1" applyFill="1" applyBorder="1"/>
    <xf numFmtId="0" fontId="16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6" fillId="0" borderId="0" xfId="0" applyFont="1" applyFill="1"/>
    <xf numFmtId="4" fontId="3" fillId="2" borderId="4" xfId="0" applyNumberFormat="1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/>
    </xf>
    <xf numFmtId="0" fontId="1" fillId="0" borderId="0" xfId="1"/>
    <xf numFmtId="0" fontId="1" fillId="0" borderId="0" xfId="1" applyFill="1"/>
    <xf numFmtId="0" fontId="1" fillId="0" borderId="0" xfId="1" applyFill="1" applyBorder="1"/>
    <xf numFmtId="2" fontId="17" fillId="0" borderId="5" xfId="1" applyNumberFormat="1" applyFont="1" applyFill="1" applyBorder="1" applyAlignment="1">
      <alignment horizontal="center" vertical="center"/>
    </xf>
    <xf numFmtId="2" fontId="17" fillId="3" borderId="5" xfId="1" applyNumberFormat="1" applyFont="1" applyFill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L56"/>
  <sheetViews>
    <sheetView tabSelected="1" topLeftCell="C14" zoomScaleNormal="100" workbookViewId="0">
      <selection activeCell="F31" sqref="F31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42578125" style="2" customWidth="1"/>
    <col min="4" max="4" width="12.71093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" style="2" customWidth="1"/>
    <col min="9" max="9" width="23.7109375" style="2" customWidth="1"/>
    <col min="10" max="10" width="10.5703125" style="1" hidden="1" customWidth="1"/>
    <col min="11" max="11" width="9.5703125" style="1" hidden="1" customWidth="1"/>
    <col min="12" max="12" width="0" style="1" hidden="1" customWidth="1"/>
    <col min="13" max="16384" width="9.140625" style="1"/>
  </cols>
  <sheetData>
    <row r="1" spans="3:9" ht="12.75" hidden="1" customHeight="1" x14ac:dyDescent="0.2">
      <c r="C1" s="39"/>
      <c r="D1" s="39"/>
      <c r="E1" s="39"/>
      <c r="F1" s="39"/>
      <c r="G1" s="39"/>
      <c r="H1" s="39"/>
      <c r="I1" s="39"/>
    </row>
    <row r="2" spans="3:9" ht="13.5" hidden="1" customHeight="1" thickBot="1" x14ac:dyDescent="0.25">
      <c r="C2" s="39"/>
      <c r="D2" s="39"/>
      <c r="E2" s="39" t="s">
        <v>46</v>
      </c>
      <c r="F2" s="39"/>
      <c r="G2" s="39"/>
      <c r="H2" s="39"/>
      <c r="I2" s="39"/>
    </row>
    <row r="3" spans="3:9" ht="13.5" hidden="1" customHeight="1" thickBot="1" x14ac:dyDescent="0.25">
      <c r="C3" s="38"/>
      <c r="D3" s="37"/>
      <c r="E3" s="36"/>
      <c r="F3" s="36"/>
      <c r="G3" s="36"/>
      <c r="H3" s="36"/>
      <c r="I3" s="35"/>
    </row>
    <row r="4" spans="3:9" ht="12.75" hidden="1" customHeight="1" x14ac:dyDescent="0.2">
      <c r="C4" s="34"/>
      <c r="D4" s="34"/>
      <c r="E4" s="33"/>
      <c r="F4" s="33"/>
      <c r="G4" s="33"/>
      <c r="H4" s="33"/>
      <c r="I4" s="33"/>
    </row>
    <row r="5" spans="3:9" ht="12.75" customHeight="1" x14ac:dyDescent="0.2">
      <c r="C5" s="34"/>
      <c r="D5" s="34"/>
      <c r="E5" s="33"/>
      <c r="F5" s="33"/>
      <c r="G5" s="33"/>
      <c r="H5" s="33"/>
      <c r="I5" s="33"/>
    </row>
    <row r="6" spans="3:9" ht="12.75" customHeight="1" x14ac:dyDescent="0.2">
      <c r="C6" s="34"/>
      <c r="D6" s="34"/>
      <c r="E6" s="33"/>
      <c r="F6" s="33"/>
      <c r="G6" s="33"/>
      <c r="H6" s="33"/>
      <c r="I6" s="33"/>
    </row>
    <row r="7" spans="3:9" ht="12.75" customHeight="1" x14ac:dyDescent="0.2">
      <c r="C7" s="34"/>
      <c r="D7" s="34"/>
      <c r="E7" s="33"/>
      <c r="F7" s="33"/>
      <c r="G7" s="33"/>
      <c r="H7" s="33"/>
      <c r="I7" s="33"/>
    </row>
    <row r="8" spans="3:9" ht="12.75" customHeight="1" x14ac:dyDescent="0.2">
      <c r="C8" s="34"/>
      <c r="D8" s="34"/>
      <c r="E8" s="33"/>
      <c r="F8" s="33"/>
      <c r="G8" s="33"/>
      <c r="H8" s="33"/>
      <c r="I8" s="33"/>
    </row>
    <row r="9" spans="3:9" ht="12.75" customHeight="1" x14ac:dyDescent="0.2">
      <c r="C9" s="34"/>
      <c r="D9" s="34"/>
      <c r="E9" s="33"/>
      <c r="F9" s="33"/>
      <c r="G9" s="33"/>
      <c r="H9" s="33"/>
      <c r="I9" s="33"/>
    </row>
    <row r="10" spans="3:9" ht="12.75" customHeight="1" x14ac:dyDescent="0.2">
      <c r="C10" s="34"/>
      <c r="D10" s="34"/>
      <c r="E10" s="33"/>
      <c r="F10" s="33"/>
      <c r="G10" s="33"/>
      <c r="H10" s="33"/>
      <c r="I10" s="33"/>
    </row>
    <row r="11" spans="3:9" ht="12.75" customHeight="1" x14ac:dyDescent="0.2">
      <c r="C11" s="34"/>
      <c r="D11" s="34"/>
      <c r="E11" s="33"/>
      <c r="F11" s="33"/>
      <c r="G11" s="33"/>
      <c r="H11" s="33"/>
      <c r="I11" s="33"/>
    </row>
    <row r="12" spans="3:9" ht="12.75" customHeight="1" x14ac:dyDescent="0.2">
      <c r="C12" s="34"/>
      <c r="D12" s="34"/>
      <c r="E12" s="33"/>
      <c r="F12" s="33"/>
      <c r="G12" s="33"/>
      <c r="H12" s="33"/>
      <c r="I12" s="33"/>
    </row>
    <row r="13" spans="3:9" ht="12.75" customHeight="1" x14ac:dyDescent="0.2">
      <c r="C13" s="34"/>
      <c r="D13" s="34"/>
      <c r="E13" s="33"/>
      <c r="F13" s="33"/>
      <c r="G13" s="33"/>
      <c r="H13" s="33"/>
      <c r="I13" s="33"/>
    </row>
    <row r="14" spans="3:9" ht="12.75" customHeight="1" x14ac:dyDescent="0.2">
      <c r="C14" s="34"/>
      <c r="D14" s="34"/>
      <c r="E14" s="33"/>
      <c r="F14" s="33"/>
      <c r="G14" s="33"/>
      <c r="H14" s="33"/>
      <c r="I14" s="33"/>
    </row>
    <row r="15" spans="3:9" ht="12.75" customHeight="1" x14ac:dyDescent="0.2">
      <c r="C15" s="34"/>
      <c r="D15" s="34"/>
      <c r="E15" s="33"/>
      <c r="F15" s="33"/>
      <c r="G15" s="33"/>
      <c r="H15" s="33"/>
      <c r="I15" s="33"/>
    </row>
    <row r="16" spans="3:9" ht="12.75" customHeight="1" x14ac:dyDescent="0.2">
      <c r="C16" s="34"/>
      <c r="D16" s="34"/>
      <c r="E16" s="33"/>
      <c r="F16" s="33"/>
      <c r="G16" s="33"/>
      <c r="H16" s="33"/>
      <c r="I16" s="33"/>
    </row>
    <row r="17" spans="3:11" ht="12.75" customHeight="1" x14ac:dyDescent="0.2">
      <c r="C17" s="34"/>
      <c r="D17" s="34"/>
      <c r="E17" s="33"/>
      <c r="F17" s="33"/>
      <c r="G17" s="33"/>
      <c r="H17" s="33"/>
      <c r="I17" s="33"/>
    </row>
    <row r="18" spans="3:11" ht="12.75" customHeight="1" x14ac:dyDescent="0.2">
      <c r="C18" s="34"/>
      <c r="D18" s="34"/>
      <c r="E18" s="33"/>
      <c r="F18" s="33"/>
      <c r="G18" s="33"/>
      <c r="H18" s="33"/>
      <c r="I18" s="33"/>
    </row>
    <row r="19" spans="3:11" ht="12.75" customHeight="1" x14ac:dyDescent="0.2">
      <c r="C19" s="34"/>
      <c r="D19" s="34"/>
      <c r="E19" s="33"/>
      <c r="F19" s="33"/>
      <c r="G19" s="33"/>
      <c r="H19" s="33"/>
      <c r="I19" s="33"/>
    </row>
    <row r="20" spans="3:11" ht="12.75" customHeight="1" x14ac:dyDescent="0.2">
      <c r="C20" s="34"/>
      <c r="D20" s="34"/>
      <c r="E20" s="33"/>
      <c r="F20" s="33"/>
      <c r="G20" s="33"/>
      <c r="H20" s="33"/>
      <c r="I20" s="33"/>
    </row>
    <row r="21" spans="3:11" ht="14.25" x14ac:dyDescent="0.2">
      <c r="C21" s="51" t="s">
        <v>45</v>
      </c>
      <c r="D21" s="51"/>
      <c r="E21" s="51"/>
      <c r="F21" s="51"/>
      <c r="G21" s="51"/>
      <c r="H21" s="51"/>
      <c r="I21" s="51"/>
    </row>
    <row r="22" spans="3:11" x14ac:dyDescent="0.2">
      <c r="C22" s="47" t="s">
        <v>44</v>
      </c>
      <c r="D22" s="47"/>
      <c r="E22" s="47"/>
      <c r="F22" s="47"/>
      <c r="G22" s="47"/>
      <c r="H22" s="47"/>
      <c r="I22" s="47"/>
    </row>
    <row r="23" spans="3:11" x14ac:dyDescent="0.2">
      <c r="C23" s="47" t="s">
        <v>43</v>
      </c>
      <c r="D23" s="47"/>
      <c r="E23" s="47"/>
      <c r="F23" s="47"/>
      <c r="G23" s="47"/>
      <c r="H23" s="47"/>
      <c r="I23" s="47"/>
    </row>
    <row r="24" spans="3:11" ht="6" customHeight="1" thickBot="1" x14ac:dyDescent="0.25">
      <c r="C24" s="56"/>
      <c r="D24" s="56"/>
      <c r="E24" s="56"/>
      <c r="F24" s="56"/>
      <c r="G24" s="56"/>
      <c r="H24" s="56"/>
      <c r="I24" s="56"/>
    </row>
    <row r="25" spans="3:11" ht="54.75" customHeight="1" thickBot="1" x14ac:dyDescent="0.25">
      <c r="C25" s="28" t="s">
        <v>33</v>
      </c>
      <c r="D25" s="31" t="s">
        <v>32</v>
      </c>
      <c r="E25" s="30" t="s">
        <v>31</v>
      </c>
      <c r="F25" s="30" t="s">
        <v>30</v>
      </c>
      <c r="G25" s="30" t="s">
        <v>29</v>
      </c>
      <c r="H25" s="30" t="s">
        <v>28</v>
      </c>
      <c r="I25" s="31" t="s">
        <v>42</v>
      </c>
    </row>
    <row r="26" spans="3:11" ht="13.5" customHeight="1" thickBot="1" x14ac:dyDescent="0.25">
      <c r="C26" s="53" t="s">
        <v>41</v>
      </c>
      <c r="D26" s="54"/>
      <c r="E26" s="54"/>
      <c r="F26" s="54"/>
      <c r="G26" s="54"/>
      <c r="H26" s="54"/>
      <c r="I26" s="55"/>
    </row>
    <row r="27" spans="3:11" ht="13.5" customHeight="1" thickBot="1" x14ac:dyDescent="0.25">
      <c r="C27" s="16" t="s">
        <v>40</v>
      </c>
      <c r="D27" s="21">
        <v>1009829.8599999994</v>
      </c>
      <c r="E27" s="19">
        <v>3631871.84</v>
      </c>
      <c r="F27" s="19">
        <f>3435326.01+70610.56</f>
        <v>3505936.57</v>
      </c>
      <c r="G27" s="19">
        <v>3424683.79</v>
      </c>
      <c r="H27" s="19">
        <f>+D27+E27-F27</f>
        <v>1135765.1299999994</v>
      </c>
      <c r="I27" s="48" t="s">
        <v>39</v>
      </c>
      <c r="K27" s="22">
        <f>82756.01+89273.48+21565.69+656078.55-2446.33</f>
        <v>847227.4</v>
      </c>
    </row>
    <row r="28" spans="3:11" ht="13.5" customHeight="1" thickBot="1" x14ac:dyDescent="0.25">
      <c r="C28" s="16" t="s">
        <v>38</v>
      </c>
      <c r="D28" s="21">
        <v>544731.36999999918</v>
      </c>
      <c r="E28" s="20">
        <v>1228847.93</v>
      </c>
      <c r="F28" s="20">
        <v>1065772.56</v>
      </c>
      <c r="G28" s="19">
        <v>1102809.45</v>
      </c>
      <c r="H28" s="19">
        <f>+D28+E28-F28</f>
        <v>707806.73999999906</v>
      </c>
      <c r="I28" s="49"/>
      <c r="K28" s="22">
        <f>20434.36+111650.44+33868.87+280270.65-8093.57</f>
        <v>438130.75</v>
      </c>
    </row>
    <row r="29" spans="3:11" ht="13.5" customHeight="1" thickBot="1" x14ac:dyDescent="0.25">
      <c r="C29" s="16" t="s">
        <v>37</v>
      </c>
      <c r="D29" s="21">
        <v>286073.96999999997</v>
      </c>
      <c r="E29" s="20">
        <v>826938.64</v>
      </c>
      <c r="F29" s="20">
        <v>718982.55</v>
      </c>
      <c r="G29" s="19">
        <v>668589.56000000006</v>
      </c>
      <c r="H29" s="19">
        <f>+D29+E29-F29</f>
        <v>394030.05999999982</v>
      </c>
      <c r="I29" s="49"/>
      <c r="K29" s="22">
        <f>165263.27-11630.96+12586.59+77625.84</f>
        <v>243844.74</v>
      </c>
    </row>
    <row r="30" spans="3:11" ht="13.5" customHeight="1" thickBot="1" x14ac:dyDescent="0.25">
      <c r="C30" s="16" t="s">
        <v>36</v>
      </c>
      <c r="D30" s="21">
        <v>188138.97999999998</v>
      </c>
      <c r="E30" s="20">
        <v>578101.63</v>
      </c>
      <c r="F30" s="20">
        <v>504916.47999999998</v>
      </c>
      <c r="G30" s="19">
        <v>460781.38</v>
      </c>
      <c r="H30" s="19">
        <f>+D30+E30-F30</f>
        <v>261324.13</v>
      </c>
      <c r="I30" s="49"/>
      <c r="K30" s="22">
        <f>2547.76+44401.29-1174.42+13987.9+62504.58-4013.84+26620.26-767.15</f>
        <v>144106.38000000003</v>
      </c>
    </row>
    <row r="31" spans="3:11" ht="13.5" customHeight="1" thickBot="1" x14ac:dyDescent="0.25">
      <c r="C31" s="16" t="s">
        <v>35</v>
      </c>
      <c r="D31" s="21">
        <v>12547.319999999978</v>
      </c>
      <c r="E31" s="20">
        <f>18498.36+18717.94+14373.52+20236.56</f>
        <v>71826.38</v>
      </c>
      <c r="F31" s="20">
        <f>19013.68+13.39+107.44+20056.71+11742.32+14658.57</f>
        <v>65592.11</v>
      </c>
      <c r="G31" s="19">
        <f>+E31</f>
        <v>71826.38</v>
      </c>
      <c r="H31" s="19">
        <f>+D31+E31-F31</f>
        <v>18781.589999999982</v>
      </c>
      <c r="I31" s="50"/>
      <c r="K31" s="1">
        <f>2043.24+2664.74-50.87+4892.45-10.57+166.1+189.9+65.72</f>
        <v>9960.7099999999991</v>
      </c>
    </row>
    <row r="32" spans="3:11" ht="13.5" customHeight="1" thickBot="1" x14ac:dyDescent="0.25">
      <c r="C32" s="16" t="s">
        <v>10</v>
      </c>
      <c r="D32" s="15">
        <f>SUM(D27:D31)</f>
        <v>2041321.4999999986</v>
      </c>
      <c r="E32" s="15">
        <f>SUM(E27:E31)</f>
        <v>6337586.419999999</v>
      </c>
      <c r="F32" s="15">
        <f>SUM(F27:F31)</f>
        <v>5861200.2700000005</v>
      </c>
      <c r="G32" s="15">
        <f>SUM(G27:G31)</f>
        <v>5728690.5600000005</v>
      </c>
      <c r="H32" s="15">
        <f>SUM(H27:H31)</f>
        <v>2517707.649999998</v>
      </c>
      <c r="I32" s="32"/>
    </row>
    <row r="33" spans="3:12" ht="13.5" customHeight="1" thickBot="1" x14ac:dyDescent="0.25">
      <c r="C33" s="52" t="s">
        <v>34</v>
      </c>
      <c r="D33" s="52"/>
      <c r="E33" s="52"/>
      <c r="F33" s="52"/>
      <c r="G33" s="52"/>
      <c r="H33" s="52"/>
      <c r="I33" s="52"/>
    </row>
    <row r="34" spans="3:12" ht="52.5" customHeight="1" thickBot="1" x14ac:dyDescent="0.25">
      <c r="C34" s="24" t="s">
        <v>33</v>
      </c>
      <c r="D34" s="31" t="s">
        <v>32</v>
      </c>
      <c r="E34" s="30" t="s">
        <v>31</v>
      </c>
      <c r="F34" s="30" t="s">
        <v>30</v>
      </c>
      <c r="G34" s="30" t="s">
        <v>29</v>
      </c>
      <c r="H34" s="30" t="s">
        <v>28</v>
      </c>
      <c r="I34" s="29" t="s">
        <v>27</v>
      </c>
    </row>
    <row r="35" spans="3:12" ht="29.25" customHeight="1" thickBot="1" x14ac:dyDescent="0.25">
      <c r="C35" s="28" t="s">
        <v>26</v>
      </c>
      <c r="D35" s="27">
        <v>547923.37999999803</v>
      </c>
      <c r="E35" s="18">
        <v>2782344.27</v>
      </c>
      <c r="F35" s="18">
        <v>2638542.5499999998</v>
      </c>
      <c r="G35" s="19">
        <f>+E35</f>
        <v>2782344.27</v>
      </c>
      <c r="H35" s="18">
        <f t="shared" ref="H35:H44" si="0">+D35+E35-F35</f>
        <v>691725.09999999823</v>
      </c>
      <c r="I35" s="45" t="s">
        <v>25</v>
      </c>
      <c r="J35" s="22">
        <f>494068.34-882.46+677.8-4.62+2437.72-13.39+429.51-4.12+3084.77-30.96+11.49-0.23+79.68-1.55</f>
        <v>499851.98</v>
      </c>
      <c r="K35" s="26">
        <f>+H35-J35</f>
        <v>191873.11999999825</v>
      </c>
      <c r="L35" s="26">
        <f>+D35-413397.37+1253.99-23.48+0.68-72.73+2.1-16.46+0.23-113.98+1.55</f>
        <v>135557.909999998</v>
      </c>
    </row>
    <row r="36" spans="3:12" ht="14.25" customHeight="1" thickBot="1" x14ac:dyDescent="0.25">
      <c r="C36" s="16" t="s">
        <v>24</v>
      </c>
      <c r="D36" s="21">
        <v>111723.62999999989</v>
      </c>
      <c r="E36" s="19">
        <v>560172.27</v>
      </c>
      <c r="F36" s="19">
        <v>530244.74</v>
      </c>
      <c r="G36" s="19">
        <v>100352.05</v>
      </c>
      <c r="H36" s="18">
        <f t="shared" si="0"/>
        <v>141651.15999999992</v>
      </c>
      <c r="I36" s="46"/>
      <c r="J36" s="22">
        <f>101351.59-427</f>
        <v>100924.59</v>
      </c>
    </row>
    <row r="37" spans="3:12" ht="13.5" customHeight="1" thickBot="1" x14ac:dyDescent="0.25">
      <c r="C37" s="24" t="s">
        <v>23</v>
      </c>
      <c r="D37" s="25">
        <v>9441.7800000000498</v>
      </c>
      <c r="E37" s="19"/>
      <c r="F37" s="19">
        <v>704.77</v>
      </c>
      <c r="G37" s="19"/>
      <c r="H37" s="18">
        <f t="shared" si="0"/>
        <v>8737.0100000000493</v>
      </c>
      <c r="I37" s="23"/>
    </row>
    <row r="38" spans="3:12" ht="14.25" customHeight="1" thickBot="1" x14ac:dyDescent="0.25">
      <c r="C38" s="16" t="s">
        <v>22</v>
      </c>
      <c r="D38" s="21">
        <v>68277.630000000063</v>
      </c>
      <c r="E38" s="19">
        <v>320981.31</v>
      </c>
      <c r="F38" s="19">
        <v>304143.93</v>
      </c>
      <c r="G38" s="19">
        <f>+E38</f>
        <v>320981.31</v>
      </c>
      <c r="H38" s="18">
        <f t="shared" si="0"/>
        <v>85115.010000000068</v>
      </c>
      <c r="I38" s="23" t="s">
        <v>21</v>
      </c>
      <c r="J38" s="1">
        <f>63853.6-244.67</f>
        <v>63608.93</v>
      </c>
    </row>
    <row r="39" spans="3:12" ht="25.5" customHeight="1" thickBot="1" x14ac:dyDescent="0.25">
      <c r="C39" s="16" t="s">
        <v>20</v>
      </c>
      <c r="D39" s="21">
        <v>117590.6100000001</v>
      </c>
      <c r="E39" s="19">
        <v>609562.19999999995</v>
      </c>
      <c r="F39" s="19">
        <v>576639.17000000004</v>
      </c>
      <c r="G39" s="19">
        <v>656163.14</v>
      </c>
      <c r="H39" s="18">
        <f t="shared" si="0"/>
        <v>150513.64000000001</v>
      </c>
      <c r="I39" s="17" t="s">
        <v>19</v>
      </c>
      <c r="J39" s="1">
        <f>34240.57+53485.39-267.33</f>
        <v>87458.62999999999</v>
      </c>
      <c r="K39" s="22">
        <f>53412.14-464.66+29397.84+23698.16</f>
        <v>106043.48</v>
      </c>
    </row>
    <row r="40" spans="3:12" ht="28.5" customHeight="1" thickBot="1" x14ac:dyDescent="0.25">
      <c r="C40" s="16" t="s">
        <v>18</v>
      </c>
      <c r="D40" s="21">
        <v>5946.1899999999987</v>
      </c>
      <c r="E40" s="20">
        <v>32406.85</v>
      </c>
      <c r="F40" s="20">
        <v>30319.73</v>
      </c>
      <c r="G40" s="19">
        <f>+E40</f>
        <v>32406.85</v>
      </c>
      <c r="H40" s="18">
        <f t="shared" si="0"/>
        <v>8033.309999999994</v>
      </c>
      <c r="I40" s="17" t="s">
        <v>17</v>
      </c>
      <c r="J40" s="1">
        <f>5703.54-24.68</f>
        <v>5678.86</v>
      </c>
    </row>
    <row r="41" spans="3:12" ht="13.5" customHeight="1" thickBot="1" x14ac:dyDescent="0.25">
      <c r="C41" s="24" t="s">
        <v>16</v>
      </c>
      <c r="D41" s="21">
        <v>89906.760000000009</v>
      </c>
      <c r="E41" s="20">
        <v>336753.39</v>
      </c>
      <c r="F41" s="20">
        <v>328460.31</v>
      </c>
      <c r="G41" s="19">
        <f>+E41</f>
        <v>336753.39</v>
      </c>
      <c r="H41" s="18">
        <f t="shared" si="0"/>
        <v>98199.840000000026</v>
      </c>
      <c r="I41" s="23"/>
      <c r="J41" s="1">
        <f>76052.39-196.76</f>
        <v>75855.63</v>
      </c>
    </row>
    <row r="42" spans="3:12" ht="13.5" customHeight="1" thickBot="1" x14ac:dyDescent="0.25">
      <c r="C42" s="24" t="s">
        <v>15</v>
      </c>
      <c r="D42" s="21">
        <v>72071.759999999995</v>
      </c>
      <c r="E42" s="20">
        <f>50569.86+30728.9</f>
        <v>81298.760000000009</v>
      </c>
      <c r="F42" s="20">
        <f>38335.65+24575.14</f>
        <v>62910.79</v>
      </c>
      <c r="G42" s="19">
        <f>+E42</f>
        <v>81298.760000000009</v>
      </c>
      <c r="H42" s="18">
        <f t="shared" si="0"/>
        <v>90459.73000000001</v>
      </c>
      <c r="I42" s="23"/>
      <c r="J42" s="1">
        <f>7385.8-168.42+3290.3-83.39</f>
        <v>10424.290000000001</v>
      </c>
      <c r="K42" s="22">
        <f>18800.6-964.29+9323.72-478.43</f>
        <v>26681.599999999999</v>
      </c>
    </row>
    <row r="43" spans="3:12" ht="13.5" customHeight="1" thickBot="1" x14ac:dyDescent="0.25">
      <c r="C43" s="24" t="s">
        <v>14</v>
      </c>
      <c r="D43" s="21">
        <v>8634.1500000000087</v>
      </c>
      <c r="E43" s="20">
        <f>64992.39+15916.65</f>
        <v>80909.039999999994</v>
      </c>
      <c r="F43" s="20">
        <f>8.53+59077.38+1.23+13983.09</f>
        <v>73070.23</v>
      </c>
      <c r="G43" s="19">
        <f>+E43</f>
        <v>80909.039999999994</v>
      </c>
      <c r="H43" s="18">
        <f t="shared" si="0"/>
        <v>16472.960000000006</v>
      </c>
      <c r="I43" s="23" t="s">
        <v>13</v>
      </c>
      <c r="K43" s="22"/>
    </row>
    <row r="44" spans="3:12" ht="13.5" customHeight="1" thickBot="1" x14ac:dyDescent="0.25">
      <c r="C44" s="16" t="s">
        <v>12</v>
      </c>
      <c r="D44" s="21">
        <v>22667.72</v>
      </c>
      <c r="E44" s="20">
        <v>124997.35</v>
      </c>
      <c r="F44" s="20">
        <v>117570.86</v>
      </c>
      <c r="G44" s="19">
        <f>+E44</f>
        <v>124997.35</v>
      </c>
      <c r="H44" s="18">
        <f t="shared" si="0"/>
        <v>30094.210000000006</v>
      </c>
      <c r="I44" s="17" t="s">
        <v>11</v>
      </c>
      <c r="J44" s="1">
        <f>21075.53-95.26</f>
        <v>20980.27</v>
      </c>
    </row>
    <row r="45" spans="3:12" s="13" customFormat="1" ht="13.5" customHeight="1" thickBot="1" x14ac:dyDescent="0.25">
      <c r="C45" s="16" t="s">
        <v>10</v>
      </c>
      <c r="D45" s="15">
        <f>SUM(D35:D44)</f>
        <v>1054183.6099999982</v>
      </c>
      <c r="E45" s="15">
        <f>SUM(E35:E44)</f>
        <v>4929425.4399999985</v>
      </c>
      <c r="F45" s="15">
        <f>SUM(F35:F44)</f>
        <v>4662607.080000001</v>
      </c>
      <c r="G45" s="15">
        <f>SUM(G35:G44)</f>
        <v>4516206.1599999992</v>
      </c>
      <c r="H45" s="15">
        <f>SUM(H35:H44)</f>
        <v>1321001.9699999981</v>
      </c>
      <c r="I45" s="14"/>
    </row>
    <row r="46" spans="3:12" ht="13.5" customHeight="1" thickBot="1" x14ac:dyDescent="0.25">
      <c r="C46" s="43" t="s">
        <v>9</v>
      </c>
      <c r="D46" s="43"/>
      <c r="E46" s="43"/>
      <c r="F46" s="43"/>
      <c r="G46" s="43"/>
      <c r="H46" s="43"/>
      <c r="I46" s="43"/>
    </row>
    <row r="47" spans="3:12" ht="44.25" customHeight="1" thickBot="1" x14ac:dyDescent="0.25">
      <c r="C47" s="12" t="s">
        <v>8</v>
      </c>
      <c r="D47" s="44" t="s">
        <v>7</v>
      </c>
      <c r="E47" s="44"/>
      <c r="F47" s="44"/>
      <c r="G47" s="44"/>
      <c r="H47" s="44"/>
      <c r="I47" s="11" t="s">
        <v>6</v>
      </c>
    </row>
    <row r="48" spans="3:12" s="8" customFormat="1" ht="30.75" customHeight="1" thickBot="1" x14ac:dyDescent="0.25">
      <c r="C48" s="10" t="s">
        <v>4</v>
      </c>
      <c r="D48" s="40" t="s">
        <v>5</v>
      </c>
      <c r="E48" s="41"/>
      <c r="F48" s="41"/>
      <c r="G48" s="41"/>
      <c r="H48" s="42"/>
      <c r="I48" s="9" t="s">
        <v>4</v>
      </c>
    </row>
    <row r="49" spans="3:9" s="8" customFormat="1" ht="0.75" customHeight="1" thickBot="1" x14ac:dyDescent="0.25">
      <c r="C49" s="10"/>
      <c r="D49" s="40"/>
      <c r="E49" s="41"/>
      <c r="F49" s="41"/>
      <c r="G49" s="41"/>
      <c r="H49" s="42"/>
      <c r="I49" s="9"/>
    </row>
    <row r="50" spans="3:9" ht="21.75" customHeight="1" x14ac:dyDescent="0.3">
      <c r="C50" s="7" t="s">
        <v>3</v>
      </c>
      <c r="D50" s="7"/>
      <c r="E50" s="7"/>
      <c r="F50" s="7"/>
      <c r="G50" s="7"/>
      <c r="H50" s="6">
        <f>+H32+H45</f>
        <v>3838709.6199999964</v>
      </c>
    </row>
    <row r="51" spans="3:9" s="5" customFormat="1" ht="12" customHeight="1" x14ac:dyDescent="0.2">
      <c r="C51" s="2" t="s">
        <v>2</v>
      </c>
      <c r="D51" s="2"/>
      <c r="E51" s="2"/>
      <c r="F51" s="2"/>
      <c r="G51" s="2"/>
      <c r="H51" s="2"/>
      <c r="I51" s="2"/>
    </row>
    <row r="52" spans="3:9" ht="12.75" hidden="1" customHeight="1" x14ac:dyDescent="0.2">
      <c r="C52" s="4" t="s">
        <v>1</v>
      </c>
    </row>
    <row r="54" spans="3:9" x14ac:dyDescent="0.2">
      <c r="D54" s="3"/>
      <c r="E54" s="3"/>
      <c r="F54" s="3"/>
      <c r="G54" s="3"/>
      <c r="H54" s="3"/>
    </row>
    <row r="55" spans="3:9" hidden="1" x14ac:dyDescent="0.2">
      <c r="D55" s="3"/>
      <c r="H55" s="2">
        <f>150513.64+691725.1+30094.21+85115.01+8033.31+59635.02+30824.71+141651.16+8737.01+98199.84+59.77+13077.18+8.64+3327.37</f>
        <v>1321001.97</v>
      </c>
    </row>
    <row r="56" spans="3:9" x14ac:dyDescent="0.2">
      <c r="C56" s="2" t="s">
        <v>0</v>
      </c>
      <c r="E56" s="3">
        <f>+E45+E32+5580+10367.5</f>
        <v>11282959.359999998</v>
      </c>
      <c r="F56" s="3"/>
      <c r="G56" s="3">
        <f>+G45+G32</f>
        <v>10244896.719999999</v>
      </c>
      <c r="H56" s="3"/>
    </row>
  </sheetData>
  <mergeCells count="12">
    <mergeCell ref="C21:I21"/>
    <mergeCell ref="C22:I22"/>
    <mergeCell ref="C33:I33"/>
    <mergeCell ref="C26:I26"/>
    <mergeCell ref="C24:I24"/>
    <mergeCell ref="D49:H49"/>
    <mergeCell ref="C46:I46"/>
    <mergeCell ref="D47:H47"/>
    <mergeCell ref="I35:I36"/>
    <mergeCell ref="C23:I23"/>
    <mergeCell ref="I27:I31"/>
    <mergeCell ref="D48:H4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29"/>
  <sheetViews>
    <sheetView topLeftCell="A13" zoomScaleNormal="100" zoomScaleSheetLayoutView="120" workbookViewId="0">
      <selection activeCell="G22" sqref="G22"/>
    </sheetView>
  </sheetViews>
  <sheetFormatPr defaultRowHeight="15" x14ac:dyDescent="0.25"/>
  <cols>
    <col min="1" max="1" width="4.5703125" style="57" customWidth="1"/>
    <col min="2" max="2" width="12.42578125" style="57" customWidth="1"/>
    <col min="3" max="3" width="13.28515625" style="57" hidden="1" customWidth="1"/>
    <col min="4" max="4" width="12.140625" style="57" customWidth="1"/>
    <col min="5" max="5" width="13.5703125" style="57" customWidth="1"/>
    <col min="6" max="6" width="13.28515625" style="57" customWidth="1"/>
    <col min="7" max="7" width="14.28515625" style="57" customWidth="1"/>
    <col min="8" max="9" width="15.140625" style="57" customWidth="1"/>
    <col min="10" max="16384" width="9.140625" style="57"/>
  </cols>
  <sheetData>
    <row r="12" spans="1:9" x14ac:dyDescent="0.25">
      <c r="A12" s="65" t="s">
        <v>70</v>
      </c>
      <c r="B12" s="65"/>
      <c r="C12" s="65"/>
      <c r="D12" s="65"/>
      <c r="E12" s="65"/>
      <c r="F12" s="65"/>
      <c r="G12" s="65"/>
      <c r="H12" s="65"/>
      <c r="I12" s="65"/>
    </row>
    <row r="13" spans="1:9" x14ac:dyDescent="0.25">
      <c r="A13" s="65" t="s">
        <v>69</v>
      </c>
      <c r="B13" s="65"/>
      <c r="C13" s="65"/>
      <c r="D13" s="65"/>
      <c r="E13" s="65"/>
      <c r="F13" s="65"/>
      <c r="G13" s="65"/>
      <c r="H13" s="65"/>
      <c r="I13" s="65"/>
    </row>
    <row r="14" spans="1:9" x14ac:dyDescent="0.25">
      <c r="A14" s="65" t="s">
        <v>68</v>
      </c>
      <c r="B14" s="65"/>
      <c r="C14" s="65"/>
      <c r="D14" s="65"/>
      <c r="E14" s="65"/>
      <c r="F14" s="65"/>
      <c r="G14" s="65"/>
      <c r="H14" s="65"/>
      <c r="I14" s="65"/>
    </row>
    <row r="15" spans="1:9" ht="60" x14ac:dyDescent="0.25">
      <c r="A15" s="63" t="s">
        <v>67</v>
      </c>
      <c r="B15" s="63" t="s">
        <v>66</v>
      </c>
      <c r="C15" s="63" t="s">
        <v>65</v>
      </c>
      <c r="D15" s="63" t="s">
        <v>64</v>
      </c>
      <c r="E15" s="63" t="s">
        <v>63</v>
      </c>
      <c r="F15" s="64" t="s">
        <v>62</v>
      </c>
      <c r="G15" s="64" t="s">
        <v>61</v>
      </c>
      <c r="H15" s="63" t="s">
        <v>60</v>
      </c>
      <c r="I15" s="63" t="s">
        <v>59</v>
      </c>
    </row>
    <row r="16" spans="1:9" x14ac:dyDescent="0.25">
      <c r="A16" s="62" t="s">
        <v>58</v>
      </c>
      <c r="B16" s="60">
        <v>5.3251400000000002</v>
      </c>
      <c r="C16" s="61"/>
      <c r="D16" s="61">
        <v>560.17227000000003</v>
      </c>
      <c r="E16" s="61">
        <v>530.24473999999998</v>
      </c>
      <c r="F16" s="61">
        <f>(10367.5+5580)/1000</f>
        <v>15.9475</v>
      </c>
      <c r="G16" s="61">
        <v>100.35205000000001</v>
      </c>
      <c r="H16" s="61">
        <v>141.65116</v>
      </c>
      <c r="I16" s="60">
        <f>B16+D16+F16-G16</f>
        <v>481.09286000000003</v>
      </c>
    </row>
    <row r="18" spans="1:1" x14ac:dyDescent="0.25">
      <c r="A18" s="57" t="s">
        <v>57</v>
      </c>
    </row>
    <row r="19" spans="1:1" x14ac:dyDescent="0.25">
      <c r="A19" s="58" t="s">
        <v>56</v>
      </c>
    </row>
    <row r="20" spans="1:1" x14ac:dyDescent="0.25">
      <c r="A20" s="58" t="s">
        <v>55</v>
      </c>
    </row>
    <row r="21" spans="1:1" x14ac:dyDescent="0.25">
      <c r="A21" s="59" t="s">
        <v>54</v>
      </c>
    </row>
    <row r="22" spans="1:1" x14ac:dyDescent="0.25">
      <c r="A22" s="58" t="s">
        <v>53</v>
      </c>
    </row>
    <row r="23" spans="1:1" x14ac:dyDescent="0.25">
      <c r="A23" s="58" t="s">
        <v>52</v>
      </c>
    </row>
    <row r="24" spans="1:1" x14ac:dyDescent="0.25">
      <c r="A24" s="58" t="s">
        <v>51</v>
      </c>
    </row>
    <row r="25" spans="1:1" x14ac:dyDescent="0.25">
      <c r="A25" s="58" t="s">
        <v>50</v>
      </c>
    </row>
    <row r="26" spans="1:1" x14ac:dyDescent="0.25">
      <c r="A26" s="58" t="s">
        <v>49</v>
      </c>
    </row>
    <row r="27" spans="1:1" x14ac:dyDescent="0.25">
      <c r="A27" s="58" t="s">
        <v>48</v>
      </c>
    </row>
    <row r="28" spans="1:1" x14ac:dyDescent="0.25">
      <c r="A28" s="58" t="s">
        <v>47</v>
      </c>
    </row>
    <row r="29" spans="1:1" x14ac:dyDescent="0.25">
      <c r="A29" s="58"/>
    </row>
  </sheetData>
  <mergeCells count="3">
    <mergeCell ref="A13:I13"/>
    <mergeCell ref="A14:I14"/>
    <mergeCell ref="A12:I1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 1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2019-03-19T11:32:44Z</dcterms:created>
  <dcterms:modified xsi:type="dcterms:W3CDTF">2019-03-21T07:50:24Z</dcterms:modified>
</cp:coreProperties>
</file>