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Молодцова15 2" sheetId="1" r:id="rId1"/>
    <sheet name="капремонт" sheetId="2" r:id="rId2"/>
    <sheet name="текущий ремонт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" l="1"/>
  <c r="I8" i="2" l="1"/>
  <c r="I9" i="2"/>
  <c r="I13" i="2"/>
  <c r="G14" i="2"/>
  <c r="H14" i="2"/>
  <c r="I14" i="2"/>
  <c r="F20" i="2"/>
  <c r="G23" i="2"/>
  <c r="G25" i="2"/>
  <c r="G26" i="2"/>
  <c r="F26" i="1" l="1"/>
  <c r="H26" i="1"/>
  <c r="K26" i="1"/>
  <c r="H27" i="1"/>
  <c r="K27" i="1"/>
  <c r="H28" i="1"/>
  <c r="K28" i="1"/>
  <c r="H29" i="1"/>
  <c r="K29" i="1"/>
  <c r="E30" i="1"/>
  <c r="H30" i="1" s="1"/>
  <c r="H31" i="1" s="1"/>
  <c r="H48" i="1" s="1"/>
  <c r="F30" i="1"/>
  <c r="G30" i="1"/>
  <c r="K30" i="1"/>
  <c r="D31" i="1"/>
  <c r="E31" i="1"/>
  <c r="F31" i="1"/>
  <c r="G31" i="1"/>
  <c r="G34" i="1"/>
  <c r="H34" i="1"/>
  <c r="J34" i="1"/>
  <c r="K34" i="1"/>
  <c r="H35" i="1"/>
  <c r="H36" i="1"/>
  <c r="H37" i="1"/>
  <c r="G38" i="1"/>
  <c r="H38" i="1"/>
  <c r="H39" i="1"/>
  <c r="J39" i="1"/>
  <c r="K39" i="1"/>
  <c r="G40" i="1"/>
  <c r="H40" i="1"/>
  <c r="G41" i="1"/>
  <c r="H41" i="1"/>
  <c r="J41" i="1"/>
  <c r="E42" i="1"/>
  <c r="F42" i="1"/>
  <c r="G42" i="1"/>
  <c r="H42" i="1"/>
  <c r="J42" i="1"/>
  <c r="K42" i="1"/>
  <c r="F43" i="1"/>
  <c r="G43" i="1"/>
  <c r="H43" i="1"/>
  <c r="G44" i="1"/>
  <c r="H44" i="1"/>
  <c r="D45" i="1"/>
  <c r="E45" i="1"/>
  <c r="F45" i="1"/>
  <c r="G45" i="1"/>
  <c r="H45" i="1"/>
  <c r="E53" i="1"/>
  <c r="G53" i="1"/>
  <c r="H54" i="1"/>
</calcChain>
</file>

<file path=xl/sharedStrings.xml><?xml version="1.0" encoding="utf-8"?>
<sst xmlns="http://schemas.openxmlformats.org/spreadsheetml/2006/main" count="97" uniqueCount="88">
  <si>
    <t>ИТОГО ЖКУ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</si>
  <si>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</si>
  <si>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</si>
  <si>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</si>
  <si>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</si>
  <si>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</si>
  <si>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</si>
  <si>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</si>
  <si>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</si>
  <si>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</si>
  <si>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</si>
  <si>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</si>
  <si>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</si>
  <si>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</si>
  <si>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</si>
  <si>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</si>
  <si>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</si>
  <si>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</si>
  <si>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</si>
  <si>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</si>
  <si>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</si>
  <si>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</si>
  <si>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</si>
  <si>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Н/2008-23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</si>
  <si>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</si>
  <si>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</si>
  <si>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</si>
  <si>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</si>
  <si>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</si>
  <si>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</si>
  <si>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</si>
  <si>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</si>
  <si>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</si>
  <si>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</si>
  <si>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</si>
  <si>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</si>
  <si>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</si>
  <si>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</si>
  <si>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</si>
  <si>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</si>
  <si>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</si>
  <si>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15/2  по ул. Молодцова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</si>
  <si>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</si>
  <si>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</si>
  <si>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</si>
  <si>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Остаток средств на лицевом счете на 01.01.2018г.</t>
  </si>
  <si>
    <t xml:space="preserve">Израсходовано </t>
  </si>
  <si>
    <t>Перенесено со ст. "повыш.коэфф."</t>
  </si>
  <si>
    <t>Начислено населению за 2018г.</t>
  </si>
  <si>
    <t>Задолженность населения на 01.01.2019г.</t>
  </si>
  <si>
    <t>Доля МО Сертолово</t>
  </si>
  <si>
    <t>Оплачено населением за 2018г.</t>
  </si>
  <si>
    <t>Начислено за 2018г.</t>
  </si>
  <si>
    <t>Задолженность населения на 01.01.2018г.</t>
  </si>
  <si>
    <t xml:space="preserve">Итого </t>
  </si>
  <si>
    <t>д.15/2</t>
  </si>
  <si>
    <t>Молодцова</t>
  </si>
  <si>
    <t>бюджетное финансирование</t>
  </si>
  <si>
    <t>средства        населения</t>
  </si>
  <si>
    <t>сумма                             тыс. руб.</t>
  </si>
  <si>
    <t>выполненных  работ</t>
  </si>
  <si>
    <t>наименование работ</t>
  </si>
  <si>
    <t>адрес</t>
  </si>
  <si>
    <t>в том числе</t>
  </si>
  <si>
    <t xml:space="preserve">объем                    </t>
  </si>
  <si>
    <t>Отчет  о реализации капитального ремонта жилого фонда ООО "УЮТ-СЕРВИС" за 2018 год                                                        по ул. Молодцова, д. 15/2</t>
  </si>
  <si>
    <t>ремонт и восстановление герметизации стеновых панелей - 170569.00р.</t>
  </si>
  <si>
    <t>расходный инвентарь - 981.95р</t>
  </si>
  <si>
    <t>аварийное обслуживание - 2223.49 р.</t>
  </si>
  <si>
    <t>смена прокладок, замена КТПР в ТП - 2314.22р.</t>
  </si>
  <si>
    <t>ремонт бетонных ступеней - 2170.02р.</t>
  </si>
  <si>
    <t>ремонт систем ХВС, ГВС - 7857.48р.</t>
  </si>
  <si>
    <t>смена соединений на стояке ЦО - 445.57р.</t>
  </si>
  <si>
    <t>смена канализационных труб - 209.20р.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</si>
  <si>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186.77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</si>
  <si>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</si>
  <si>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</si>
  <si>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</si>
  <si>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</si>
  <si>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</si>
  <si>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</si>
  <si>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</si>
  <si>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</si>
  <si>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</si>
  <si>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</si>
  <si>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15/2 по ул. Молодцова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</si>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</sst>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5">
    <xf numFmtId="0" fontId="0" fillId="0" borderId="0" xfId="0"/>
    <xf numFmtId="0" fontId="0" fillId="0" borderId="0" xfId="0" applyFill="1"/>
    <xf numFmtId="0" fontId="4" fillId="0" borderId="0" xfId="0" applyFont="1" applyFill="1"/>
    <xf numFmtId="2" fontId="4" fillId="0" borderId="0" xfId="0" applyNumberFormat="1" applyFont="1" applyFill="1"/>
    <xf numFmtId="4" fontId="4" fillId="0" borderId="0" xfId="0" applyNumberFormat="1" applyFont="1" applyFill="1"/>
    <xf numFmtId="4" fontId="0" fillId="0" borderId="0" xfId="0" applyNumberFormat="1" applyFill="1"/>
    <xf numFmtId="0" fontId="5" fillId="0" borderId="0" xfId="0" applyFont="1" applyFill="1"/>
    <xf numFmtId="0" fontId="6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wrapText="1"/>
    </xf>
    <xf numFmtId="0" fontId="3" fillId="0" borderId="0" xfId="0" applyFont="1" applyFill="1"/>
    <xf numFmtId="0" fontId="9" fillId="0" borderId="4" xfId="0" applyFont="1" applyFill="1" applyBorder="1" applyAlignment="1">
      <alignment horizontal="center" vertical="top" wrapText="1"/>
    </xf>
    <xf numFmtId="4" fontId="9" fillId="0" borderId="4" xfId="0" applyNumberFormat="1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4" fontId="10" fillId="0" borderId="6" xfId="0" applyNumberFormat="1" applyFont="1" applyFill="1" applyBorder="1" applyAlignment="1">
      <alignment vertical="top" wrapText="1"/>
    </xf>
    <xf numFmtId="4" fontId="10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horizontal="right" vertical="top" wrapText="1"/>
    </xf>
    <xf numFmtId="0" fontId="9" fillId="0" borderId="5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2" fontId="0" fillId="0" borderId="0" xfId="0" applyNumberFormat="1" applyFill="1"/>
    <xf numFmtId="4" fontId="5" fillId="0" borderId="4" xfId="0" applyNumberFormat="1" applyFont="1" applyFill="1" applyBorder="1" applyAlignment="1">
      <alignment horizontal="right"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17" fillId="0" borderId="0" xfId="0" applyFont="1" applyFill="1" applyBorder="1"/>
    <xf numFmtId="0" fontId="9" fillId="0" borderId="0" xfId="0" applyFont="1" applyFill="1" applyAlignment="1">
      <alignment horizontal="center"/>
    </xf>
    <xf numFmtId="0" fontId="17" fillId="0" borderId="6" xfId="0" applyFont="1" applyFill="1" applyBorder="1"/>
    <xf numFmtId="0" fontId="17" fillId="0" borderId="9" xfId="0" applyFont="1" applyFill="1" applyBorder="1"/>
    <xf numFmtId="0" fontId="9" fillId="0" borderId="9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7" fillId="0" borderId="0" xfId="0" applyFont="1" applyFill="1"/>
    <xf numFmtId="0" fontId="2" fillId="0" borderId="0" xfId="1"/>
    <xf numFmtId="4" fontId="19" fillId="0" borderId="1" xfId="1" applyNumberFormat="1" applyFont="1" applyBorder="1" applyAlignment="1">
      <alignment horizontal="right"/>
    </xf>
    <xf numFmtId="0" fontId="20" fillId="0" borderId="13" xfId="1" applyFont="1" applyBorder="1"/>
    <xf numFmtId="0" fontId="20" fillId="0" borderId="14" xfId="1" applyFont="1" applyBorder="1"/>
    <xf numFmtId="4" fontId="20" fillId="0" borderId="1" xfId="1" applyNumberFormat="1" applyFont="1" applyBorder="1" applyAlignment="1">
      <alignment horizontal="right"/>
    </xf>
    <xf numFmtId="0" fontId="20" fillId="0" borderId="15" xfId="1" applyFont="1" applyBorder="1"/>
    <xf numFmtId="0" fontId="20" fillId="0" borderId="16" xfId="1" applyFont="1" applyFill="1" applyBorder="1"/>
    <xf numFmtId="0" fontId="2" fillId="0" borderId="15" xfId="1" applyFill="1" applyBorder="1"/>
    <xf numFmtId="0" fontId="20" fillId="0" borderId="16" xfId="1" applyFont="1" applyBorder="1"/>
    <xf numFmtId="0" fontId="2" fillId="0" borderId="0" xfId="1" applyBorder="1"/>
    <xf numFmtId="4" fontId="20" fillId="0" borderId="1" xfId="1" applyNumberFormat="1" applyFont="1" applyFill="1" applyBorder="1" applyAlignment="1">
      <alignment horizontal="right"/>
    </xf>
    <xf numFmtId="4" fontId="21" fillId="0" borderId="1" xfId="1" applyNumberFormat="1" applyFont="1" applyBorder="1" applyAlignment="1">
      <alignment horizontal="center"/>
    </xf>
    <xf numFmtId="0" fontId="21" fillId="0" borderId="0" xfId="1" applyFont="1" applyAlignment="1">
      <alignment horizontal="center"/>
    </xf>
    <xf numFmtId="0" fontId="21" fillId="0" borderId="1" xfId="1" applyFont="1" applyBorder="1" applyAlignment="1">
      <alignment horizontal="center"/>
    </xf>
    <xf numFmtId="4" fontId="22" fillId="0" borderId="1" xfId="1" applyNumberFormat="1" applyFont="1" applyBorder="1" applyAlignment="1">
      <alignment horizontal="center"/>
    </xf>
    <xf numFmtId="0" fontId="21" fillId="0" borderId="17" xfId="1" applyFont="1" applyBorder="1" applyAlignment="1">
      <alignment horizontal="center"/>
    </xf>
    <xf numFmtId="0" fontId="22" fillId="0" borderId="13" xfId="1" applyFont="1" applyBorder="1" applyAlignment="1">
      <alignment horizontal="center"/>
    </xf>
    <xf numFmtId="0" fontId="22" fillId="0" borderId="18" xfId="1" applyFont="1" applyBorder="1" applyAlignment="1">
      <alignment horizontal="center"/>
    </xf>
    <xf numFmtId="0" fontId="22" fillId="0" borderId="0" xfId="1" applyFont="1" applyBorder="1" applyAlignment="1">
      <alignment horizontal="center"/>
    </xf>
    <xf numFmtId="0" fontId="22" fillId="0" borderId="0" xfId="1" applyFont="1" applyBorder="1" applyAlignment="1">
      <alignment horizontal="left"/>
    </xf>
    <xf numFmtId="0" fontId="22" fillId="0" borderId="19" xfId="1" applyFont="1" applyBorder="1" applyAlignment="1">
      <alignment horizontal="center"/>
    </xf>
    <xf numFmtId="0" fontId="22" fillId="0" borderId="16" xfId="1" applyFont="1" applyBorder="1" applyAlignment="1">
      <alignment horizontal="left"/>
    </xf>
    <xf numFmtId="0" fontId="22" fillId="0" borderId="20" xfId="1" applyFont="1" applyBorder="1" applyAlignment="1">
      <alignment horizontal="center" wrapText="1"/>
    </xf>
    <xf numFmtId="0" fontId="22" fillId="0" borderId="1" xfId="1" applyFont="1" applyBorder="1" applyAlignment="1">
      <alignment horizontal="center" wrapText="1"/>
    </xf>
    <xf numFmtId="0" fontId="22" fillId="0" borderId="17" xfId="1" applyFont="1" applyBorder="1" applyAlignment="1">
      <alignment horizontal="center" wrapText="1"/>
    </xf>
    <xf numFmtId="0" fontId="21" fillId="0" borderId="0" xfId="1" applyFont="1" applyBorder="1" applyAlignment="1">
      <alignment horizontal="center"/>
    </xf>
    <xf numFmtId="0" fontId="22" fillId="0" borderId="17" xfId="1" applyFont="1" applyBorder="1" applyAlignment="1">
      <alignment horizontal="center"/>
    </xf>
    <xf numFmtId="0" fontId="21" fillId="0" borderId="21" xfId="1" applyFont="1" applyBorder="1" applyAlignment="1">
      <alignment horizontal="center" wrapText="1"/>
    </xf>
    <xf numFmtId="0" fontId="22" fillId="0" borderId="21" xfId="1" applyFont="1" applyBorder="1" applyAlignment="1">
      <alignment horizontal="center" wrapText="1"/>
    </xf>
    <xf numFmtId="0" fontId="21" fillId="0" borderId="22" xfId="1" applyFont="1" applyBorder="1" applyAlignment="1">
      <alignment horizontal="center"/>
    </xf>
    <xf numFmtId="0" fontId="21" fillId="0" borderId="23" xfId="1" applyFont="1" applyBorder="1" applyAlignment="1">
      <alignment horizontal="center"/>
    </xf>
    <xf numFmtId="0" fontId="21" fillId="0" borderId="21" xfId="1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22" fillId="0" borderId="16" xfId="1" applyFont="1" applyBorder="1" applyAlignment="1">
      <alignment horizontal="center"/>
    </xf>
    <xf numFmtId="0" fontId="22" fillId="0" borderId="19" xfId="1" applyFont="1" applyBorder="1" applyAlignment="1">
      <alignment horizontal="center"/>
    </xf>
    <xf numFmtId="0" fontId="22" fillId="0" borderId="14" xfId="1" applyFont="1" applyBorder="1" applyAlignment="1">
      <alignment horizontal="center"/>
    </xf>
    <xf numFmtId="0" fontId="22" fillId="0" borderId="20" xfId="1" applyFont="1" applyBorder="1" applyAlignment="1">
      <alignment horizontal="center"/>
    </xf>
    <xf numFmtId="0" fontId="22" fillId="0" borderId="1" xfId="1" applyFont="1" applyBorder="1" applyAlignment="1">
      <alignment horizontal="left"/>
    </xf>
    <xf numFmtId="0" fontId="1" fillId="0" borderId="0" xfId="2"/>
    <xf numFmtId="0" fontId="1" fillId="0" borderId="0" xfId="2" applyBorder="1"/>
    <xf numFmtId="0" fontId="18" fillId="0" borderId="0" xfId="2" applyFont="1" applyBorder="1" applyAlignment="1">
      <alignment horizontal="right"/>
    </xf>
    <xf numFmtId="0" fontId="1" fillId="0" borderId="0" xfId="2" applyBorder="1" applyAlignment="1">
      <alignment horizontal="right"/>
    </xf>
    <xf numFmtId="0" fontId="1" fillId="0" borderId="0" xfId="2" applyFill="1" applyBorder="1"/>
    <xf numFmtId="4" fontId="19" fillId="0" borderId="0" xfId="2" applyNumberFormat="1" applyFont="1" applyBorder="1" applyAlignment="1">
      <alignment horizontal="center"/>
    </xf>
    <xf numFmtId="0" fontId="18" fillId="0" borderId="0" xfId="2" applyFont="1" applyBorder="1" applyAlignment="1">
      <alignment horizontal="center"/>
    </xf>
    <xf numFmtId="0" fontId="19" fillId="0" borderId="0" xfId="2" applyFont="1" applyBorder="1" applyAlignment="1">
      <alignment horizontal="center"/>
    </xf>
    <xf numFmtId="4" fontId="20" fillId="0" borderId="0" xfId="2" applyNumberFormat="1" applyFont="1" applyBorder="1" applyAlignment="1">
      <alignment horizontal="center"/>
    </xf>
    <xf numFmtId="0" fontId="20" fillId="0" borderId="0" xfId="2" applyFont="1" applyBorder="1" applyAlignment="1">
      <alignment horizontal="left"/>
    </xf>
    <xf numFmtId="0" fontId="20" fillId="0" borderId="0" xfId="2" applyFont="1" applyBorder="1" applyAlignment="1">
      <alignment horizontal="center"/>
    </xf>
    <xf numFmtId="0" fontId="23" fillId="0" borderId="0" xfId="2" applyFont="1" applyBorder="1" applyAlignment="1">
      <alignment horizontal="center" wrapText="1"/>
    </xf>
    <xf numFmtId="0" fontId="23" fillId="0" borderId="0" xfId="2" applyFont="1" applyBorder="1" applyAlignment="1">
      <alignment horizontal="center"/>
    </xf>
    <xf numFmtId="0" fontId="24" fillId="0" borderId="0" xfId="2" applyFont="1" applyBorder="1" applyAlignment="1">
      <alignment horizontal="center"/>
    </xf>
    <xf numFmtId="0" fontId="23" fillId="0" borderId="0" xfId="2" applyFont="1" applyBorder="1" applyAlignment="1">
      <alignment horizontal="center"/>
    </xf>
    <xf numFmtId="0" fontId="24" fillId="0" borderId="0" xfId="2" applyFont="1" applyBorder="1" applyAlignment="1">
      <alignment horizontal="center" wrapText="1"/>
    </xf>
    <xf numFmtId="0" fontId="18" fillId="0" borderId="0" xfId="2" applyFont="1" applyBorder="1" applyAlignment="1">
      <alignment horizontal="center"/>
    </xf>
    <xf numFmtId="0" fontId="1" fillId="0" borderId="0" xfId="2" applyFill="1"/>
    <xf numFmtId="0" fontId="1" fillId="2" borderId="0" xfId="2" applyFill="1"/>
    <xf numFmtId="2" fontId="18" fillId="0" borderId="1" xfId="2" applyNumberFormat="1" applyFont="1" applyFill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" fillId="0" borderId="1" xfId="2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0" xfId="2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/>
  <dimension ref="A1:K54"/>
  <sheetViews>
    <sheetView tabSelected="1" topLeftCell="C17" zoomScaleNormal="100" workbookViewId="0">
      <selection activeCell="F30" sqref="F30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85546875" style="2" customWidth="1"/>
    <col min="4" max="4" width="12.710937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140625" style="2" customWidth="1"/>
    <col min="9" max="9" width="24.140625" style="2" customWidth="1"/>
    <col min="10" max="10" width="0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8"/>
      <c r="D1" s="38"/>
      <c r="E1" s="38"/>
      <c r="F1" s="38"/>
      <c r="G1" s="38"/>
      <c r="H1" s="38"/>
      <c r="I1" s="38"/>
    </row>
    <row r="2" spans="3:9" ht="13.5" hidden="1" customHeight="1" thickBot="1" x14ac:dyDescent="0.25">
      <c r="C2" s="38"/>
      <c r="D2" s="38"/>
      <c r="E2" s="38" t="s">
        <v>44</v>
      </c>
      <c r="F2" s="38"/>
      <c r="G2" s="38"/>
      <c r="H2" s="38"/>
      <c r="I2" s="38"/>
    </row>
    <row r="3" spans="3:9" ht="13.5" hidden="1" customHeight="1" thickBot="1" x14ac:dyDescent="0.25">
      <c r="C3" s="37"/>
      <c r="D3" s="36"/>
      <c r="E3" s="35"/>
      <c r="F3" s="35"/>
      <c r="G3" s="35"/>
      <c r="H3" s="35"/>
      <c r="I3" s="34"/>
    </row>
    <row r="4" spans="3:9" ht="12.75" hidden="1" customHeight="1" x14ac:dyDescent="0.2">
      <c r="C4" s="33"/>
      <c r="D4" s="33"/>
      <c r="E4" s="32"/>
      <c r="F4" s="32"/>
      <c r="G4" s="32"/>
      <c r="H4" s="32"/>
      <c r="I4" s="32"/>
    </row>
    <row r="5" spans="3:9" ht="12.75" customHeight="1" x14ac:dyDescent="0.2">
      <c r="C5" s="33"/>
      <c r="D5" s="33"/>
      <c r="E5" s="32"/>
      <c r="F5" s="32"/>
      <c r="G5" s="32"/>
      <c r="H5" s="32"/>
      <c r="I5" s="32"/>
    </row>
    <row r="6" spans="3:9" ht="12.75" customHeight="1" x14ac:dyDescent="0.2">
      <c r="C6" s="33"/>
      <c r="D6" s="33"/>
      <c r="E6" s="32"/>
      <c r="F6" s="32"/>
      <c r="G6" s="32"/>
      <c r="H6" s="32"/>
      <c r="I6" s="32"/>
    </row>
    <row r="7" spans="3:9" ht="12.75" customHeight="1" x14ac:dyDescent="0.2">
      <c r="C7" s="33"/>
      <c r="D7" s="33"/>
      <c r="E7" s="32"/>
      <c r="F7" s="32"/>
      <c r="G7" s="32"/>
      <c r="H7" s="32"/>
      <c r="I7" s="32"/>
    </row>
    <row r="8" spans="3:9" ht="12.75" customHeight="1" x14ac:dyDescent="0.2">
      <c r="C8" s="33"/>
      <c r="D8" s="33"/>
      <c r="E8" s="32"/>
      <c r="F8" s="32"/>
      <c r="G8" s="32"/>
      <c r="H8" s="32"/>
      <c r="I8" s="32"/>
    </row>
    <row r="9" spans="3:9" ht="12.75" customHeight="1" x14ac:dyDescent="0.2">
      <c r="C9" s="33"/>
      <c r="D9" s="33"/>
      <c r="E9" s="32"/>
      <c r="F9" s="32"/>
      <c r="G9" s="32"/>
      <c r="H9" s="32"/>
      <c r="I9" s="32"/>
    </row>
    <row r="10" spans="3:9" ht="12.75" customHeight="1" x14ac:dyDescent="0.2">
      <c r="C10" s="33"/>
      <c r="D10" s="33"/>
      <c r="E10" s="32"/>
      <c r="F10" s="32"/>
      <c r="G10" s="32"/>
      <c r="H10" s="32"/>
      <c r="I10" s="32"/>
    </row>
    <row r="11" spans="3:9" ht="12.75" customHeight="1" x14ac:dyDescent="0.2">
      <c r="C11" s="33"/>
      <c r="D11" s="33"/>
      <c r="E11" s="32"/>
      <c r="F11" s="32"/>
      <c r="G11" s="32"/>
      <c r="H11" s="32"/>
      <c r="I11" s="32"/>
    </row>
    <row r="12" spans="3:9" ht="12.75" customHeight="1" x14ac:dyDescent="0.2">
      <c r="C12" s="33"/>
      <c r="D12" s="33"/>
      <c r="E12" s="32"/>
      <c r="F12" s="32"/>
      <c r="G12" s="32"/>
      <c r="H12" s="32"/>
      <c r="I12" s="32"/>
    </row>
    <row r="13" spans="3:9" ht="12.75" customHeight="1" x14ac:dyDescent="0.2">
      <c r="C13" s="33"/>
      <c r="D13" s="33"/>
      <c r="E13" s="32"/>
      <c r="F13" s="32"/>
      <c r="G13" s="32"/>
      <c r="H13" s="32"/>
      <c r="I13" s="32"/>
    </row>
    <row r="14" spans="3:9" ht="12.75" customHeight="1" x14ac:dyDescent="0.2">
      <c r="C14" s="33"/>
      <c r="D14" s="33"/>
      <c r="E14" s="32"/>
      <c r="F14" s="32"/>
      <c r="G14" s="32"/>
      <c r="H14" s="32"/>
      <c r="I14" s="32"/>
    </row>
    <row r="15" spans="3:9" ht="12.75" customHeight="1" x14ac:dyDescent="0.2">
      <c r="C15" s="33"/>
      <c r="D15" s="33"/>
      <c r="E15" s="32"/>
      <c r="F15" s="32"/>
      <c r="G15" s="32"/>
      <c r="H15" s="32"/>
      <c r="I15" s="32"/>
    </row>
    <row r="16" spans="3:9" ht="12.75" customHeight="1" x14ac:dyDescent="0.2">
      <c r="C16" s="33"/>
      <c r="D16" s="33"/>
      <c r="E16" s="32"/>
      <c r="F16" s="32"/>
      <c r="G16" s="32"/>
      <c r="H16" s="32"/>
      <c r="I16" s="32"/>
    </row>
    <row r="17" spans="3:11" ht="12.75" customHeight="1" x14ac:dyDescent="0.2">
      <c r="C17" s="33"/>
      <c r="D17" s="33"/>
      <c r="E17" s="32"/>
      <c r="F17" s="32"/>
      <c r="G17" s="32"/>
      <c r="H17" s="32"/>
      <c r="I17" s="32"/>
    </row>
    <row r="18" spans="3:11" ht="12.75" customHeight="1" x14ac:dyDescent="0.2">
      <c r="C18" s="33"/>
      <c r="D18" s="33"/>
      <c r="E18" s="32"/>
      <c r="F18" s="32"/>
      <c r="G18" s="32"/>
      <c r="H18" s="32"/>
      <c r="I18" s="32"/>
    </row>
    <row r="19" spans="3:11" ht="12.75" customHeight="1" x14ac:dyDescent="0.2">
      <c r="C19" s="33"/>
      <c r="D19" s="33"/>
      <c r="E19" s="32"/>
      <c r="F19" s="32"/>
      <c r="G19" s="32"/>
      <c r="H19" s="32"/>
      <c r="I19" s="32"/>
    </row>
    <row r="20" spans="3:11" ht="14.25" x14ac:dyDescent="0.2">
      <c r="C20" s="75" t="s">
        <v>43</v>
      </c>
      <c r="D20" s="75"/>
      <c r="E20" s="75"/>
      <c r="F20" s="75"/>
      <c r="G20" s="75"/>
      <c r="H20" s="75"/>
      <c r="I20" s="75"/>
    </row>
    <row r="21" spans="3:11" x14ac:dyDescent="0.2">
      <c r="C21" s="76" t="s">
        <v>42</v>
      </c>
      <c r="D21" s="76"/>
      <c r="E21" s="76"/>
      <c r="F21" s="76"/>
      <c r="G21" s="76"/>
      <c r="H21" s="76"/>
      <c r="I21" s="76"/>
    </row>
    <row r="22" spans="3:11" x14ac:dyDescent="0.2">
      <c r="C22" s="76" t="s">
        <v>41</v>
      </c>
      <c r="D22" s="76"/>
      <c r="E22" s="76"/>
      <c r="F22" s="76"/>
      <c r="G22" s="76"/>
      <c r="H22" s="76"/>
      <c r="I22" s="76"/>
    </row>
    <row r="23" spans="3:11" ht="6" customHeight="1" thickBot="1" x14ac:dyDescent="0.25">
      <c r="C23" s="81"/>
      <c r="D23" s="81"/>
      <c r="E23" s="81"/>
      <c r="F23" s="81"/>
      <c r="G23" s="81"/>
      <c r="H23" s="81"/>
      <c r="I23" s="81"/>
    </row>
    <row r="24" spans="3:11" ht="51.75" customHeight="1" thickBot="1" x14ac:dyDescent="0.25">
      <c r="C24" s="27" t="s">
        <v>31</v>
      </c>
      <c r="D24" s="30" t="s">
        <v>30</v>
      </c>
      <c r="E24" s="29" t="s">
        <v>29</v>
      </c>
      <c r="F24" s="29" t="s">
        <v>28</v>
      </c>
      <c r="G24" s="29" t="s">
        <v>27</v>
      </c>
      <c r="H24" s="29" t="s">
        <v>26</v>
      </c>
      <c r="I24" s="30" t="s">
        <v>40</v>
      </c>
    </row>
    <row r="25" spans="3:11" ht="13.5" customHeight="1" thickBot="1" x14ac:dyDescent="0.25">
      <c r="C25" s="78" t="s">
        <v>39</v>
      </c>
      <c r="D25" s="79"/>
      <c r="E25" s="79"/>
      <c r="F25" s="79"/>
      <c r="G25" s="79"/>
      <c r="H25" s="79"/>
      <c r="I25" s="80"/>
    </row>
    <row r="26" spans="3:11" ht="13.5" customHeight="1" thickBot="1" x14ac:dyDescent="0.25">
      <c r="C26" s="15" t="s">
        <v>38</v>
      </c>
      <c r="D26" s="20">
        <v>403926.37000000011</v>
      </c>
      <c r="E26" s="18">
        <v>1265458.44</v>
      </c>
      <c r="F26" s="18">
        <f>1301088.84+124.17</f>
        <v>1301213.01</v>
      </c>
      <c r="G26" s="18">
        <v>1298508.6200000001</v>
      </c>
      <c r="H26" s="18">
        <f>+D26+E26-F26</f>
        <v>368171.80000000005</v>
      </c>
      <c r="I26" s="82" t="s">
        <v>37</v>
      </c>
      <c r="K26" s="24">
        <f>201052.17+267869.08</f>
        <v>468921.25</v>
      </c>
    </row>
    <row r="27" spans="3:11" ht="13.5" customHeight="1" thickBot="1" x14ac:dyDescent="0.25">
      <c r="C27" s="15" t="s">
        <v>36</v>
      </c>
      <c r="D27" s="20">
        <v>213072.21000000008</v>
      </c>
      <c r="E27" s="19">
        <v>667550.16</v>
      </c>
      <c r="F27" s="19">
        <v>665147.27</v>
      </c>
      <c r="G27" s="18">
        <v>651659.98</v>
      </c>
      <c r="H27" s="18">
        <f>+D27+E27-F27</f>
        <v>215475.10000000009</v>
      </c>
      <c r="I27" s="83"/>
      <c r="K27" s="24">
        <f>58756.64+118644.55-1334.94</f>
        <v>176066.25</v>
      </c>
    </row>
    <row r="28" spans="3:11" ht="13.5" customHeight="1" thickBot="1" x14ac:dyDescent="0.25">
      <c r="C28" s="15" t="s">
        <v>35</v>
      </c>
      <c r="D28" s="20">
        <v>81628.730000000098</v>
      </c>
      <c r="E28" s="19">
        <v>391521.49</v>
      </c>
      <c r="F28" s="19">
        <v>356263.5</v>
      </c>
      <c r="G28" s="18">
        <v>318008.03999999998</v>
      </c>
      <c r="H28" s="18">
        <f>+D28+E28-F28</f>
        <v>116886.72000000009</v>
      </c>
      <c r="I28" s="83"/>
      <c r="K28" s="1">
        <f>2074.76+68593.85-3035.86+24031.42</f>
        <v>91664.17</v>
      </c>
    </row>
    <row r="29" spans="3:11" ht="13.5" customHeight="1" thickBot="1" x14ac:dyDescent="0.25">
      <c r="C29" s="15" t="s">
        <v>34</v>
      </c>
      <c r="D29" s="20">
        <v>65151.179999999877</v>
      </c>
      <c r="E29" s="19">
        <v>286288.36</v>
      </c>
      <c r="F29" s="19">
        <v>272463.45</v>
      </c>
      <c r="G29" s="18">
        <v>244227.34</v>
      </c>
      <c r="H29" s="18">
        <f>+D29+E29-F29</f>
        <v>78976.089999999851</v>
      </c>
      <c r="I29" s="83"/>
      <c r="K29" s="1">
        <f>16561-181.35+6192.57+24723.6-1064.84+8071.31-0.05</f>
        <v>54302.239999999998</v>
      </c>
    </row>
    <row r="30" spans="3:11" ht="13.5" customHeight="1" thickBot="1" x14ac:dyDescent="0.25">
      <c r="C30" s="15" t="s">
        <v>33</v>
      </c>
      <c r="D30" s="20">
        <v>3349.0600000000049</v>
      </c>
      <c r="E30" s="19">
        <f>1250.01+521.22+7836.73</f>
        <v>9607.9599999999991</v>
      </c>
      <c r="F30" s="19">
        <f>7561.33-0.65-1597.56+501.82+968.85</f>
        <v>7433.7900000000009</v>
      </c>
      <c r="G30" s="18">
        <f>+E30</f>
        <v>9607.9599999999991</v>
      </c>
      <c r="H30" s="18">
        <f>+D30+E30-F30</f>
        <v>5523.2300000000032</v>
      </c>
      <c r="I30" s="84"/>
      <c r="K30" s="1">
        <f>661.81-1752.25+824.71-6.38+1818.42+71.9+53.09-4.55</f>
        <v>1666.75</v>
      </c>
    </row>
    <row r="31" spans="3:11" ht="13.5" customHeight="1" thickBot="1" x14ac:dyDescent="0.25">
      <c r="C31" s="15" t="s">
        <v>8</v>
      </c>
      <c r="D31" s="14">
        <f>SUM(D26:D30)</f>
        <v>767127.55000000028</v>
      </c>
      <c r="E31" s="14">
        <f>SUM(E26:E30)</f>
        <v>2620426.4099999997</v>
      </c>
      <c r="F31" s="14">
        <f>SUM(F26:F30)</f>
        <v>2602521.0200000005</v>
      </c>
      <c r="G31" s="14">
        <f>SUM(G26:G30)</f>
        <v>2522011.94</v>
      </c>
      <c r="H31" s="14">
        <f>SUM(H26:H30)</f>
        <v>785032.94000000006</v>
      </c>
      <c r="I31" s="31"/>
    </row>
    <row r="32" spans="3:11" ht="13.5" customHeight="1" thickBot="1" x14ac:dyDescent="0.25">
      <c r="C32" s="77" t="s">
        <v>32</v>
      </c>
      <c r="D32" s="77"/>
      <c r="E32" s="77"/>
      <c r="F32" s="77"/>
      <c r="G32" s="77"/>
      <c r="H32" s="77"/>
      <c r="I32" s="77"/>
    </row>
    <row r="33" spans="3:11" ht="50.25" customHeight="1" thickBot="1" x14ac:dyDescent="0.25">
      <c r="C33" s="23" t="s">
        <v>31</v>
      </c>
      <c r="D33" s="30" t="s">
        <v>30</v>
      </c>
      <c r="E33" s="29" t="s">
        <v>29</v>
      </c>
      <c r="F33" s="29" t="s">
        <v>28</v>
      </c>
      <c r="G33" s="29" t="s">
        <v>27</v>
      </c>
      <c r="H33" s="29" t="s">
        <v>26</v>
      </c>
      <c r="I33" s="28" t="s">
        <v>25</v>
      </c>
    </row>
    <row r="34" spans="3:11" ht="13.5" customHeight="1" thickBot="1" x14ac:dyDescent="0.25">
      <c r="C34" s="27" t="s">
        <v>24</v>
      </c>
      <c r="D34" s="26">
        <v>248773.88000000012</v>
      </c>
      <c r="E34" s="17">
        <v>1285100.25</v>
      </c>
      <c r="F34" s="17">
        <v>1248371.05</v>
      </c>
      <c r="G34" s="18">
        <f>+E34</f>
        <v>1285100.25</v>
      </c>
      <c r="H34" s="17">
        <f t="shared" ref="H34:H44" si="0">+D34+E34-F34</f>
        <v>285503.08000000007</v>
      </c>
      <c r="I34" s="73" t="s">
        <v>23</v>
      </c>
      <c r="J34" s="5">
        <f>246114.46-483.63+9.83-4.73+99.69-47.8-D34</f>
        <v>-3086.0600000001432</v>
      </c>
      <c r="K34" s="5">
        <f>264178.52+5.7-4.73+57.84-47.8-H34</f>
        <v>-21313.549999999988</v>
      </c>
    </row>
    <row r="35" spans="3:11" ht="14.25" customHeight="1" thickBot="1" x14ac:dyDescent="0.25">
      <c r="C35" s="15" t="s">
        <v>22</v>
      </c>
      <c r="D35" s="20">
        <v>49844.72000000003</v>
      </c>
      <c r="E35" s="18">
        <v>257446.48</v>
      </c>
      <c r="F35" s="18">
        <v>249952.01</v>
      </c>
      <c r="G35" s="18">
        <v>186770.92</v>
      </c>
      <c r="H35" s="17">
        <f t="shared" si="0"/>
        <v>57339.190000000061</v>
      </c>
      <c r="I35" s="74"/>
    </row>
    <row r="36" spans="3:11" ht="13.5" hidden="1" customHeight="1" thickBot="1" x14ac:dyDescent="0.25">
      <c r="C36" s="23" t="s">
        <v>21</v>
      </c>
      <c r="D36" s="25">
        <v>0</v>
      </c>
      <c r="E36" s="18"/>
      <c r="F36" s="18"/>
      <c r="G36" s="18"/>
      <c r="H36" s="17">
        <f t="shared" si="0"/>
        <v>0</v>
      </c>
      <c r="I36" s="13"/>
    </row>
    <row r="37" spans="3:11" ht="13.5" customHeight="1" thickBot="1" x14ac:dyDescent="0.25">
      <c r="C37" s="23" t="s">
        <v>21</v>
      </c>
      <c r="D37" s="25">
        <v>21387.820000000007</v>
      </c>
      <c r="E37" s="18">
        <v>153082.82999999999</v>
      </c>
      <c r="F37" s="18">
        <v>147016.31</v>
      </c>
      <c r="G37" s="18"/>
      <c r="H37" s="17">
        <f t="shared" si="0"/>
        <v>27454.339999999997</v>
      </c>
      <c r="I37" s="13"/>
    </row>
    <row r="38" spans="3:11" ht="12.75" customHeight="1" thickBot="1" x14ac:dyDescent="0.25">
      <c r="C38" s="15" t="s">
        <v>20</v>
      </c>
      <c r="D38" s="20">
        <v>31131.159999999974</v>
      </c>
      <c r="E38" s="18">
        <v>144120.85999999999</v>
      </c>
      <c r="F38" s="18">
        <v>138550.62</v>
      </c>
      <c r="G38" s="18">
        <f>+E38</f>
        <v>144120.85999999999</v>
      </c>
      <c r="H38" s="17">
        <f t="shared" si="0"/>
        <v>36701.399999999965</v>
      </c>
      <c r="I38" s="22" t="s">
        <v>19</v>
      </c>
    </row>
    <row r="39" spans="3:11" ht="26.25" customHeight="1" thickBot="1" x14ac:dyDescent="0.25">
      <c r="C39" s="15" t="s">
        <v>18</v>
      </c>
      <c r="D39" s="20">
        <v>53631.130000000005</v>
      </c>
      <c r="E39" s="18">
        <v>268969.53999999998</v>
      </c>
      <c r="F39" s="18">
        <v>257335.92</v>
      </c>
      <c r="G39" s="18">
        <v>312896.52</v>
      </c>
      <c r="H39" s="17">
        <f t="shared" si="0"/>
        <v>65264.749999999971</v>
      </c>
      <c r="I39" s="16" t="s">
        <v>17</v>
      </c>
      <c r="J39" s="1">
        <f>27616.54-105.42+24975.86</f>
        <v>52486.98</v>
      </c>
      <c r="K39" s="1">
        <f>24197.04+11169.91+21298.29</f>
        <v>56665.24</v>
      </c>
    </row>
    <row r="40" spans="3:11" ht="25.5" customHeight="1" thickBot="1" x14ac:dyDescent="0.25">
      <c r="C40" s="15" t="s">
        <v>16</v>
      </c>
      <c r="D40" s="20">
        <v>2702.649999999996</v>
      </c>
      <c r="E40" s="19">
        <v>14894</v>
      </c>
      <c r="F40" s="19">
        <v>14390.75</v>
      </c>
      <c r="G40" s="18">
        <f>+E40</f>
        <v>14894</v>
      </c>
      <c r="H40" s="17">
        <f t="shared" si="0"/>
        <v>3205.8999999999942</v>
      </c>
      <c r="I40" s="16" t="s">
        <v>15</v>
      </c>
    </row>
    <row r="41" spans="3:11" ht="13.5" customHeight="1" thickBot="1" x14ac:dyDescent="0.25">
      <c r="C41" s="23" t="s">
        <v>14</v>
      </c>
      <c r="D41" s="20">
        <v>8548.1499999999924</v>
      </c>
      <c r="E41" s="19"/>
      <c r="F41" s="19">
        <v>180.23</v>
      </c>
      <c r="G41" s="18">
        <f>+E41</f>
        <v>0</v>
      </c>
      <c r="H41" s="17">
        <f t="shared" si="0"/>
        <v>8367.9199999999928</v>
      </c>
      <c r="I41" s="22"/>
      <c r="J41" s="24">
        <f>17175.05-216.25</f>
        <v>16958.8</v>
      </c>
    </row>
    <row r="42" spans="3:11" ht="13.5" customHeight="1" thickBot="1" x14ac:dyDescent="0.25">
      <c r="C42" s="23" t="s">
        <v>13</v>
      </c>
      <c r="D42" s="20">
        <v>45783.610000000015</v>
      </c>
      <c r="E42" s="19">
        <f>57970.7+32438.52</f>
        <v>90409.22</v>
      </c>
      <c r="F42" s="19">
        <f>63496.25+34212.97</f>
        <v>97709.22</v>
      </c>
      <c r="G42" s="18">
        <f>+E42</f>
        <v>90409.22</v>
      </c>
      <c r="H42" s="17">
        <f t="shared" si="0"/>
        <v>38483.610000000015</v>
      </c>
      <c r="I42" s="22"/>
      <c r="J42" s="1">
        <f>8442.12-16.67+4167-8.26</f>
        <v>12584.19</v>
      </c>
      <c r="K42" s="1">
        <f>10158.57+23052.1</f>
        <v>33210.67</v>
      </c>
    </row>
    <row r="43" spans="3:11" ht="13.5" customHeight="1" thickBot="1" x14ac:dyDescent="0.25">
      <c r="C43" s="23" t="s">
        <v>12</v>
      </c>
      <c r="D43" s="20">
        <v>40.879999999999995</v>
      </c>
      <c r="E43" s="19"/>
      <c r="F43" s="19">
        <f>6.19+0.61</f>
        <v>6.8000000000000007</v>
      </c>
      <c r="G43" s="18">
        <f>+E43</f>
        <v>0</v>
      </c>
      <c r="H43" s="17">
        <f t="shared" si="0"/>
        <v>34.08</v>
      </c>
      <c r="I43" s="22" t="s">
        <v>11</v>
      </c>
    </row>
    <row r="44" spans="3:11" ht="13.5" customHeight="1" thickBot="1" x14ac:dyDescent="0.25">
      <c r="C44" s="21" t="s">
        <v>10</v>
      </c>
      <c r="D44" s="20">
        <v>7092.75</v>
      </c>
      <c r="E44" s="19">
        <v>36753.11</v>
      </c>
      <c r="F44" s="19">
        <v>35057.83</v>
      </c>
      <c r="G44" s="18">
        <f>+E44</f>
        <v>36753.11</v>
      </c>
      <c r="H44" s="17">
        <f t="shared" si="0"/>
        <v>8788.0299999999988</v>
      </c>
      <c r="I44" s="16" t="s">
        <v>9</v>
      </c>
    </row>
    <row r="45" spans="3:11" s="12" customFormat="1" ht="13.5" customHeight="1" thickBot="1" x14ac:dyDescent="0.25">
      <c r="C45" s="15" t="s">
        <v>8</v>
      </c>
      <c r="D45" s="14">
        <f>SUM(D34:D44)</f>
        <v>468936.75000000012</v>
      </c>
      <c r="E45" s="14">
        <f>SUM(E34:E44)</f>
        <v>2250776.29</v>
      </c>
      <c r="F45" s="14">
        <f>SUM(F34:F44)</f>
        <v>2188570.7400000002</v>
      </c>
      <c r="G45" s="14">
        <f>SUM(G34:G44)</f>
        <v>2070944.88</v>
      </c>
      <c r="H45" s="14">
        <f>SUM(H34:H44)</f>
        <v>531142.30000000005</v>
      </c>
      <c r="I45" s="13"/>
    </row>
    <row r="46" spans="3:11" ht="13.5" customHeight="1" thickBot="1" x14ac:dyDescent="0.25">
      <c r="C46" s="72" t="s">
        <v>7</v>
      </c>
      <c r="D46" s="72"/>
      <c r="E46" s="72"/>
      <c r="F46" s="72"/>
      <c r="G46" s="72"/>
      <c r="H46" s="72"/>
      <c r="I46" s="72"/>
    </row>
    <row r="47" spans="3:11" ht="39.75" customHeight="1" thickBot="1" x14ac:dyDescent="0.25">
      <c r="C47" s="11" t="s">
        <v>6</v>
      </c>
      <c r="D47" s="71" t="s">
        <v>5</v>
      </c>
      <c r="E47" s="71"/>
      <c r="F47" s="71"/>
      <c r="G47" s="71"/>
      <c r="H47" s="71"/>
      <c r="I47" s="10" t="s">
        <v>4</v>
      </c>
    </row>
    <row r="48" spans="3:11" ht="26.25" customHeight="1" x14ac:dyDescent="0.3">
      <c r="C48" s="9" t="s">
        <v>3</v>
      </c>
      <c r="D48" s="9"/>
      <c r="E48" s="9"/>
      <c r="F48" s="9"/>
      <c r="G48" s="9"/>
      <c r="H48" s="8">
        <f>+H31+H45</f>
        <v>1316175.2400000002</v>
      </c>
    </row>
    <row r="49" spans="3:8" ht="15" hidden="1" x14ac:dyDescent="0.25">
      <c r="C49" s="7" t="s">
        <v>2</v>
      </c>
      <c r="D49" s="7"/>
    </row>
    <row r="50" spans="3:8" ht="12.75" hidden="1" customHeight="1" x14ac:dyDescent="0.2">
      <c r="C50" s="6" t="s">
        <v>1</v>
      </c>
    </row>
    <row r="51" spans="3:8" x14ac:dyDescent="0.2">
      <c r="C51" s="1"/>
      <c r="D51" s="1"/>
      <c r="E51" s="1"/>
      <c r="F51" s="1"/>
      <c r="G51" s="1"/>
      <c r="H51" s="1"/>
    </row>
    <row r="52" spans="3:8" x14ac:dyDescent="0.2">
      <c r="C52" s="1"/>
      <c r="D52" s="5"/>
      <c r="E52" s="5"/>
      <c r="F52" s="5"/>
      <c r="G52" s="5"/>
      <c r="H52" s="5"/>
    </row>
    <row r="53" spans="3:8" x14ac:dyDescent="0.2">
      <c r="C53" s="2" t="s">
        <v>0</v>
      </c>
      <c r="D53" s="4"/>
      <c r="E53" s="4">
        <f>+E45+E31+5580</f>
        <v>4876782.6999999993</v>
      </c>
      <c r="F53" s="4"/>
      <c r="G53" s="4">
        <f>+G45+G31</f>
        <v>4592956.82</v>
      </c>
      <c r="H53" s="4"/>
    </row>
    <row r="54" spans="3:8" hidden="1" x14ac:dyDescent="0.2">
      <c r="H54" s="3">
        <f>65264.75+285503.08+8788.03+36701.4+3205.9+25987.17+12496.44+57339.19+27454.34+8367.92+31.03+3.05</f>
        <v>531142.30000000016</v>
      </c>
    </row>
  </sheetData>
  <mergeCells count="10">
    <mergeCell ref="D47:H47"/>
    <mergeCell ref="C46:I46"/>
    <mergeCell ref="I34:I35"/>
    <mergeCell ref="C20:I20"/>
    <mergeCell ref="C21:I21"/>
    <mergeCell ref="C32:I32"/>
    <mergeCell ref="C25:I25"/>
    <mergeCell ref="C23:I23"/>
    <mergeCell ref="C22:I22"/>
    <mergeCell ref="I26:I30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6"/>
  <sheetViews>
    <sheetView zoomScaleNormal="100" zoomScaleSheetLayoutView="120" workbookViewId="0">
      <selection activeCell="F20" sqref="F20"/>
    </sheetView>
  </sheetViews>
  <sheetFormatPr defaultRowHeight="15" x14ac:dyDescent="0.25"/>
  <cols>
    <col min="1" max="1" width="4.5703125" style="39" customWidth="1"/>
    <col min="2" max="2" width="12.7109375" style="39" customWidth="1"/>
    <col min="3" max="3" width="13.28515625" style="39" hidden="1" customWidth="1"/>
    <col min="4" max="4" width="12.140625" style="39" customWidth="1"/>
    <col min="5" max="5" width="20.5703125" style="39" customWidth="1"/>
    <col min="6" max="6" width="11.7109375" style="39" customWidth="1"/>
    <col min="7" max="7" width="13.85546875" style="39" customWidth="1"/>
    <col min="8" max="8" width="15.140625" style="39" customWidth="1"/>
    <col min="9" max="9" width="14.28515625" style="39" customWidth="1"/>
    <col min="10" max="16384" width="9.140625" style="39"/>
  </cols>
  <sheetData>
    <row r="5" spans="1:9" ht="30" customHeight="1" x14ac:dyDescent="0.25">
      <c r="A5" s="85" t="s">
        <v>65</v>
      </c>
      <c r="B5" s="85"/>
      <c r="C5" s="85"/>
      <c r="D5" s="85"/>
      <c r="E5" s="85"/>
      <c r="F5" s="85"/>
      <c r="G5" s="85"/>
      <c r="H5" s="85"/>
      <c r="I5" s="85"/>
    </row>
    <row r="6" spans="1:9" hidden="1" x14ac:dyDescent="0.25">
      <c r="A6" s="51"/>
      <c r="B6" s="70"/>
      <c r="C6" s="51"/>
      <c r="D6" s="69"/>
      <c r="E6" s="68"/>
      <c r="F6" s="67" t="s">
        <v>64</v>
      </c>
      <c r="G6" s="66"/>
      <c r="H6" s="86" t="s">
        <v>63</v>
      </c>
      <c r="I6" s="87"/>
    </row>
    <row r="7" spans="1:9" ht="39" hidden="1" x14ac:dyDescent="0.25">
      <c r="A7" s="51"/>
      <c r="B7" s="65" t="s">
        <v>62</v>
      </c>
      <c r="C7" s="64"/>
      <c r="D7" s="88" t="s">
        <v>61</v>
      </c>
      <c r="E7" s="89"/>
      <c r="F7" s="63" t="s">
        <v>60</v>
      </c>
      <c r="G7" s="63" t="s">
        <v>59</v>
      </c>
      <c r="H7" s="62" t="s">
        <v>58</v>
      </c>
      <c r="I7" s="61" t="s">
        <v>57</v>
      </c>
    </row>
    <row r="8" spans="1:9" hidden="1" x14ac:dyDescent="0.25">
      <c r="A8" s="51"/>
      <c r="B8" s="56" t="s">
        <v>56</v>
      </c>
      <c r="C8" s="51"/>
      <c r="D8" s="60"/>
      <c r="E8" s="59"/>
      <c r="F8" s="54"/>
      <c r="G8" s="53"/>
      <c r="H8" s="53"/>
      <c r="I8" s="53">
        <f>+G8-H8</f>
        <v>0</v>
      </c>
    </row>
    <row r="9" spans="1:9" hidden="1" x14ac:dyDescent="0.25">
      <c r="A9" s="51"/>
      <c r="B9" s="56" t="s">
        <v>55</v>
      </c>
      <c r="C9" s="51"/>
      <c r="D9" s="58"/>
      <c r="E9" s="57"/>
      <c r="F9" s="52"/>
      <c r="G9" s="53"/>
      <c r="H9" s="53"/>
      <c r="I9" s="53">
        <f>+G9-H9</f>
        <v>0</v>
      </c>
    </row>
    <row r="10" spans="1:9" hidden="1" x14ac:dyDescent="0.25">
      <c r="A10" s="51"/>
      <c r="B10" s="56"/>
      <c r="C10" s="51"/>
      <c r="D10" s="57"/>
      <c r="E10" s="57"/>
      <c r="F10" s="52"/>
      <c r="G10" s="53"/>
      <c r="H10" s="53"/>
      <c r="I10" s="53"/>
    </row>
    <row r="11" spans="1:9" hidden="1" x14ac:dyDescent="0.25">
      <c r="A11" s="51"/>
      <c r="B11" s="56"/>
      <c r="C11" s="51"/>
      <c r="D11" s="57"/>
      <c r="E11" s="57"/>
      <c r="F11" s="52"/>
      <c r="G11" s="53"/>
      <c r="H11" s="53"/>
      <c r="I11" s="53"/>
    </row>
    <row r="12" spans="1:9" hidden="1" x14ac:dyDescent="0.25">
      <c r="A12" s="51"/>
      <c r="B12" s="56"/>
      <c r="C12" s="51"/>
      <c r="D12" s="55"/>
      <c r="E12" s="55"/>
      <c r="F12" s="52"/>
      <c r="G12" s="53"/>
      <c r="H12" s="53"/>
      <c r="I12" s="53"/>
    </row>
    <row r="13" spans="1:9" hidden="1" x14ac:dyDescent="0.25">
      <c r="A13" s="51"/>
      <c r="B13" s="54"/>
      <c r="C13" s="51"/>
      <c r="D13" s="90"/>
      <c r="E13" s="90"/>
      <c r="F13" s="52"/>
      <c r="G13" s="53"/>
      <c r="H13" s="53"/>
      <c r="I13" s="53">
        <f>+G13-H13</f>
        <v>0</v>
      </c>
    </row>
    <row r="14" spans="1:9" hidden="1" x14ac:dyDescent="0.25">
      <c r="A14" s="51"/>
      <c r="B14" s="52" t="s">
        <v>54</v>
      </c>
      <c r="C14" s="51"/>
      <c r="D14" s="51"/>
      <c r="E14" s="51"/>
      <c r="F14" s="51"/>
      <c r="G14" s="50">
        <f>SUM(G8:G13)</f>
        <v>0</v>
      </c>
      <c r="H14" s="50">
        <f>SUM(H8:H13)</f>
        <v>0</v>
      </c>
      <c r="I14" s="50">
        <f>SUM(I8:I13)</f>
        <v>0</v>
      </c>
    </row>
    <row r="16" spans="1:9" x14ac:dyDescent="0.25">
      <c r="B16" s="47" t="s">
        <v>53</v>
      </c>
      <c r="C16" s="44"/>
      <c r="D16" s="44"/>
      <c r="E16" s="44"/>
      <c r="F16" s="40">
        <v>21387.82</v>
      </c>
    </row>
    <row r="17" spans="2:7" x14ac:dyDescent="0.25">
      <c r="B17" s="47" t="s">
        <v>52</v>
      </c>
      <c r="C17" s="44"/>
      <c r="D17" s="44"/>
      <c r="E17" s="44"/>
      <c r="F17" s="43">
        <v>153082.82999999999</v>
      </c>
    </row>
    <row r="18" spans="2:7" x14ac:dyDescent="0.25">
      <c r="B18" s="47" t="s">
        <v>51</v>
      </c>
      <c r="C18" s="44"/>
      <c r="D18" s="44"/>
      <c r="E18" s="44"/>
      <c r="F18" s="49">
        <v>147016.31</v>
      </c>
    </row>
    <row r="19" spans="2:7" hidden="1" x14ac:dyDescent="0.25">
      <c r="B19" s="47" t="s">
        <v>50</v>
      </c>
      <c r="C19" s="44"/>
      <c r="D19" s="44"/>
      <c r="E19" s="44"/>
      <c r="F19" s="43"/>
    </row>
    <row r="20" spans="2:7" x14ac:dyDescent="0.25">
      <c r="B20" s="47" t="s">
        <v>49</v>
      </c>
      <c r="C20" s="44"/>
      <c r="D20" s="44"/>
      <c r="E20" s="44"/>
      <c r="F20" s="40">
        <f>F16+F17-F18</f>
        <v>27454.339999999997</v>
      </c>
    </row>
    <row r="21" spans="2:7" x14ac:dyDescent="0.25">
      <c r="B21" s="48"/>
      <c r="C21" s="48"/>
      <c r="D21" s="48"/>
      <c r="E21" s="48"/>
      <c r="F21" s="48"/>
      <c r="G21" s="48"/>
    </row>
    <row r="22" spans="2:7" x14ac:dyDescent="0.25">
      <c r="B22" s="47" t="s">
        <v>45</v>
      </c>
      <c r="C22" s="44"/>
      <c r="D22" s="44"/>
      <c r="E22" s="44"/>
      <c r="F22" s="44"/>
      <c r="G22" s="40">
        <v>105594.66</v>
      </c>
    </row>
    <row r="23" spans="2:7" x14ac:dyDescent="0.25">
      <c r="B23" s="47" t="s">
        <v>48</v>
      </c>
      <c r="C23" s="44"/>
      <c r="D23" s="44"/>
      <c r="E23" s="44"/>
      <c r="F23" s="44"/>
      <c r="G23" s="43">
        <f>+F17</f>
        <v>153082.82999999999</v>
      </c>
    </row>
    <row r="24" spans="2:7" x14ac:dyDescent="0.25">
      <c r="B24" s="45" t="s">
        <v>47</v>
      </c>
      <c r="C24" s="46"/>
      <c r="D24" s="46"/>
      <c r="E24" s="44"/>
      <c r="F24" s="44"/>
      <c r="G24" s="43"/>
    </row>
    <row r="25" spans="2:7" x14ac:dyDescent="0.25">
      <c r="B25" s="45" t="s">
        <v>46</v>
      </c>
      <c r="C25" s="44"/>
      <c r="D25" s="44"/>
      <c r="E25" s="44"/>
      <c r="F25" s="44"/>
      <c r="G25" s="43">
        <f>+H14*1000</f>
        <v>0</v>
      </c>
    </row>
    <row r="26" spans="2:7" x14ac:dyDescent="0.25">
      <c r="B26" s="42" t="s">
        <v>45</v>
      </c>
      <c r="C26" s="41"/>
      <c r="D26" s="41"/>
      <c r="E26" s="41"/>
      <c r="F26" s="41"/>
      <c r="G26" s="40">
        <f>G22+G23+G24-G25</f>
        <v>258677.49</v>
      </c>
    </row>
  </sheetData>
  <mergeCells count="4">
    <mergeCell ref="A5:I5"/>
    <mergeCell ref="H6:I6"/>
    <mergeCell ref="D7:E7"/>
    <mergeCell ref="D13:E13"/>
  </mergeCells>
  <printOptions horizontalCentered="1"/>
  <pageMargins left="0.31496062992125984" right="0.11811023622047245" top="0.35433070866141736" bottom="0.15748031496062992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4"/>
  <sheetViews>
    <sheetView topLeftCell="A7" zoomScaleNormal="100" zoomScaleSheetLayoutView="120" workbookViewId="0">
      <selection activeCell="B8" sqref="B8"/>
    </sheetView>
  </sheetViews>
  <sheetFormatPr defaultRowHeight="15" x14ac:dyDescent="0.25"/>
  <cols>
    <col min="1" max="1" width="4.5703125" style="91" customWidth="1"/>
    <col min="2" max="2" width="12.42578125" style="91" customWidth="1"/>
    <col min="3" max="3" width="13.28515625" style="91" hidden="1" customWidth="1"/>
    <col min="4" max="4" width="12.140625" style="91" customWidth="1"/>
    <col min="5" max="5" width="13.5703125" style="91" customWidth="1"/>
    <col min="6" max="6" width="13.28515625" style="91" customWidth="1"/>
    <col min="7" max="7" width="15.28515625" style="91" customWidth="1"/>
    <col min="8" max="8" width="15.140625" style="91" customWidth="1"/>
    <col min="9" max="9" width="13.85546875" style="91" customWidth="1"/>
    <col min="10" max="16384" width="9.140625" style="91"/>
  </cols>
  <sheetData>
    <row r="4" spans="1:9" x14ac:dyDescent="0.25">
      <c r="A4" s="114" t="s">
        <v>87</v>
      </c>
      <c r="B4" s="114"/>
      <c r="C4" s="114"/>
      <c r="D4" s="114"/>
      <c r="E4" s="114"/>
      <c r="F4" s="114"/>
      <c r="G4" s="114"/>
      <c r="H4" s="114"/>
      <c r="I4" s="114"/>
    </row>
    <row r="5" spans="1:9" x14ac:dyDescent="0.25">
      <c r="A5" s="114" t="s">
        <v>86</v>
      </c>
      <c r="B5" s="114"/>
      <c r="C5" s="114"/>
      <c r="D5" s="114"/>
      <c r="E5" s="114"/>
      <c r="F5" s="114"/>
      <c r="G5" s="114"/>
      <c r="H5" s="114"/>
      <c r="I5" s="114"/>
    </row>
    <row r="6" spans="1:9" x14ac:dyDescent="0.25">
      <c r="A6" s="114" t="s">
        <v>85</v>
      </c>
      <c r="B6" s="114"/>
      <c r="C6" s="114"/>
      <c r="D6" s="114"/>
      <c r="E6" s="114"/>
      <c r="F6" s="114"/>
      <c r="G6" s="114"/>
      <c r="H6" s="114"/>
      <c r="I6" s="114"/>
    </row>
    <row r="7" spans="1:9" ht="60" x14ac:dyDescent="0.25">
      <c r="A7" s="112" t="s">
        <v>84</v>
      </c>
      <c r="B7" s="112" t="s">
        <v>83</v>
      </c>
      <c r="C7" s="112" t="s">
        <v>82</v>
      </c>
      <c r="D7" s="112" t="s">
        <v>81</v>
      </c>
      <c r="E7" s="112" t="s">
        <v>80</v>
      </c>
      <c r="F7" s="113" t="s">
        <v>79</v>
      </c>
      <c r="G7" s="113" t="s">
        <v>78</v>
      </c>
      <c r="H7" s="112" t="s">
        <v>77</v>
      </c>
      <c r="I7" s="112" t="s">
        <v>76</v>
      </c>
    </row>
    <row r="8" spans="1:9" x14ac:dyDescent="0.25">
      <c r="A8" s="111" t="s">
        <v>75</v>
      </c>
      <c r="B8" s="110">
        <v>-210.57677000000001</v>
      </c>
      <c r="C8" s="110"/>
      <c r="D8" s="110">
        <v>257.44648000000001</v>
      </c>
      <c r="E8" s="110">
        <v>249.95201</v>
      </c>
      <c r="F8" s="110">
        <v>5.58</v>
      </c>
      <c r="G8" s="110">
        <v>186.77091999999999</v>
      </c>
      <c r="H8" s="110">
        <v>57.339190000000002</v>
      </c>
      <c r="I8" s="110">
        <f>B8+D8+F8-G8</f>
        <v>-134.32121000000001</v>
      </c>
    </row>
    <row r="10" spans="1:9" x14ac:dyDescent="0.25">
      <c r="A10" s="91" t="s">
        <v>74</v>
      </c>
    </row>
    <row r="11" spans="1:9" x14ac:dyDescent="0.25">
      <c r="A11" s="108" t="s">
        <v>73</v>
      </c>
      <c r="B11" s="108"/>
      <c r="C11" s="108"/>
      <c r="D11" s="108"/>
      <c r="E11" s="108"/>
      <c r="F11" s="108"/>
      <c r="G11" s="108"/>
    </row>
    <row r="12" spans="1:9" x14ac:dyDescent="0.25">
      <c r="A12" s="95" t="s">
        <v>72</v>
      </c>
      <c r="B12" s="108"/>
      <c r="C12" s="108"/>
      <c r="D12" s="108"/>
      <c r="E12" s="108"/>
      <c r="F12" s="108"/>
      <c r="G12" s="108"/>
    </row>
    <row r="13" spans="1:9" x14ac:dyDescent="0.25">
      <c r="A13" s="109" t="s">
        <v>71</v>
      </c>
      <c r="B13" s="108"/>
      <c r="C13" s="108"/>
      <c r="D13" s="108"/>
      <c r="E13" s="108"/>
      <c r="F13" s="108"/>
      <c r="G13" s="108"/>
    </row>
    <row r="14" spans="1:9" x14ac:dyDescent="0.25">
      <c r="A14" s="95" t="s">
        <v>70</v>
      </c>
      <c r="B14" s="108"/>
      <c r="C14" s="108"/>
      <c r="D14" s="108"/>
      <c r="E14" s="108"/>
      <c r="F14" s="108"/>
      <c r="G14" s="108"/>
    </row>
    <row r="15" spans="1:9" x14ac:dyDescent="0.25">
      <c r="A15" s="95" t="s">
        <v>69</v>
      </c>
      <c r="B15" s="108"/>
      <c r="C15" s="108"/>
      <c r="D15" s="108"/>
      <c r="E15" s="108"/>
      <c r="F15" s="108"/>
      <c r="G15" s="108"/>
    </row>
    <row r="16" spans="1:9" x14ac:dyDescent="0.25">
      <c r="A16" s="108" t="s">
        <v>68</v>
      </c>
      <c r="B16" s="108"/>
      <c r="C16" s="108"/>
      <c r="D16" s="108"/>
      <c r="E16" s="108"/>
      <c r="F16" s="108"/>
      <c r="G16" s="108"/>
    </row>
    <row r="17" spans="1:9" x14ac:dyDescent="0.25">
      <c r="A17" s="108" t="s">
        <v>67</v>
      </c>
      <c r="B17" s="108"/>
      <c r="C17" s="108"/>
      <c r="D17" s="108"/>
      <c r="E17" s="108"/>
      <c r="F17" s="108"/>
      <c r="G17" s="108"/>
    </row>
    <row r="18" spans="1:9" x14ac:dyDescent="0.25">
      <c r="A18" s="108" t="s">
        <v>66</v>
      </c>
      <c r="B18" s="108"/>
      <c r="C18" s="108"/>
      <c r="D18" s="108"/>
      <c r="E18" s="108"/>
      <c r="F18" s="108"/>
      <c r="G18" s="108"/>
    </row>
    <row r="19" spans="1:9" x14ac:dyDescent="0.25">
      <c r="A19" s="108"/>
      <c r="B19" s="108"/>
      <c r="C19" s="108"/>
      <c r="D19" s="108"/>
      <c r="E19" s="108"/>
      <c r="F19" s="108"/>
      <c r="G19" s="108"/>
    </row>
    <row r="20" spans="1:9" x14ac:dyDescent="0.25">
      <c r="A20" s="108"/>
      <c r="B20" s="108"/>
      <c r="C20" s="108"/>
      <c r="D20" s="108"/>
      <c r="E20" s="108"/>
      <c r="F20" s="108"/>
      <c r="G20" s="108"/>
    </row>
    <row r="21" spans="1:9" x14ac:dyDescent="0.25">
      <c r="A21" s="108"/>
      <c r="B21" s="108"/>
      <c r="C21" s="108"/>
      <c r="D21" s="108"/>
      <c r="E21" s="108"/>
      <c r="F21" s="108"/>
      <c r="G21" s="108"/>
    </row>
    <row r="24" spans="1:9" x14ac:dyDescent="0.25">
      <c r="A24" s="107"/>
      <c r="B24" s="107"/>
      <c r="C24" s="107"/>
      <c r="D24" s="107"/>
      <c r="E24" s="107"/>
      <c r="F24" s="107"/>
      <c r="G24" s="107"/>
      <c r="H24" s="107"/>
      <c r="I24" s="107"/>
    </row>
    <row r="25" spans="1:9" x14ac:dyDescent="0.25">
      <c r="A25" s="97"/>
      <c r="B25" s="104"/>
      <c r="C25" s="104"/>
      <c r="D25" s="104"/>
      <c r="E25" s="104"/>
      <c r="F25" s="102"/>
      <c r="G25" s="106"/>
      <c r="H25" s="103"/>
      <c r="I25" s="103"/>
    </row>
    <row r="26" spans="1:9" x14ac:dyDescent="0.25">
      <c r="A26" s="97"/>
      <c r="B26" s="105"/>
      <c r="C26" s="104"/>
      <c r="D26" s="103"/>
      <c r="E26" s="103"/>
      <c r="F26" s="102"/>
      <c r="G26" s="102"/>
      <c r="H26" s="102"/>
      <c r="I26" s="102"/>
    </row>
    <row r="27" spans="1:9" x14ac:dyDescent="0.25">
      <c r="A27" s="97"/>
      <c r="B27" s="101"/>
      <c r="C27" s="97"/>
      <c r="D27" s="100"/>
      <c r="E27" s="100"/>
      <c r="F27" s="97"/>
      <c r="G27" s="99"/>
      <c r="H27" s="99"/>
      <c r="I27" s="99"/>
    </row>
    <row r="28" spans="1:9" x14ac:dyDescent="0.25">
      <c r="A28" s="97"/>
      <c r="B28" s="101"/>
      <c r="C28" s="97"/>
      <c r="D28" s="100"/>
      <c r="E28" s="100"/>
      <c r="F28" s="97"/>
      <c r="G28" s="99"/>
      <c r="H28" s="99"/>
      <c r="I28" s="99"/>
    </row>
    <row r="29" spans="1:9" x14ac:dyDescent="0.25">
      <c r="A29" s="97"/>
      <c r="B29" s="97"/>
      <c r="C29" s="97"/>
      <c r="D29" s="100"/>
      <c r="E29" s="100"/>
      <c r="F29" s="97"/>
      <c r="G29" s="99"/>
      <c r="H29" s="99"/>
      <c r="I29" s="99"/>
    </row>
    <row r="30" spans="1:9" x14ac:dyDescent="0.25">
      <c r="A30" s="97"/>
      <c r="B30" s="98"/>
      <c r="C30" s="97"/>
      <c r="D30" s="97"/>
      <c r="E30" s="97"/>
      <c r="F30" s="97"/>
      <c r="G30" s="96"/>
      <c r="H30" s="96"/>
      <c r="I30" s="96"/>
    </row>
    <row r="31" spans="1:9" x14ac:dyDescent="0.25">
      <c r="A31" s="92"/>
      <c r="B31" s="92"/>
      <c r="C31" s="92"/>
      <c r="D31" s="92"/>
      <c r="E31" s="92"/>
      <c r="F31" s="92"/>
      <c r="G31" s="92"/>
      <c r="H31" s="92"/>
      <c r="I31" s="92"/>
    </row>
    <row r="32" spans="1:9" x14ac:dyDescent="0.25">
      <c r="A32" s="92"/>
      <c r="B32" s="92"/>
      <c r="C32" s="92"/>
      <c r="D32" s="92"/>
      <c r="E32" s="92"/>
      <c r="F32" s="93"/>
      <c r="G32" s="92"/>
      <c r="H32" s="92"/>
      <c r="I32" s="92"/>
    </row>
    <row r="33" spans="1:9" x14ac:dyDescent="0.25">
      <c r="A33" s="92"/>
      <c r="B33" s="92"/>
      <c r="C33" s="92"/>
      <c r="D33" s="92"/>
      <c r="E33" s="92"/>
      <c r="F33" s="94"/>
      <c r="G33" s="92"/>
      <c r="H33" s="92"/>
      <c r="I33" s="92"/>
    </row>
    <row r="34" spans="1:9" x14ac:dyDescent="0.25">
      <c r="A34" s="92"/>
      <c r="B34" s="92"/>
      <c r="C34" s="92"/>
      <c r="D34" s="92"/>
      <c r="E34" s="92"/>
      <c r="F34" s="94"/>
      <c r="G34" s="92"/>
      <c r="H34" s="92"/>
      <c r="I34" s="92"/>
    </row>
    <row r="35" spans="1:9" x14ac:dyDescent="0.25">
      <c r="A35" s="92"/>
      <c r="B35" s="92"/>
      <c r="C35" s="92"/>
      <c r="D35" s="92"/>
      <c r="E35" s="92"/>
      <c r="F35" s="94"/>
      <c r="G35" s="92"/>
      <c r="H35" s="92"/>
      <c r="I35" s="92"/>
    </row>
    <row r="36" spans="1:9" x14ac:dyDescent="0.25">
      <c r="A36" s="92"/>
      <c r="B36" s="92"/>
      <c r="C36" s="92"/>
      <c r="D36" s="92"/>
      <c r="E36" s="92"/>
      <c r="F36" s="93"/>
      <c r="G36" s="92"/>
      <c r="H36" s="92"/>
      <c r="I36" s="92"/>
    </row>
    <row r="37" spans="1:9" x14ac:dyDescent="0.25">
      <c r="A37" s="92"/>
      <c r="B37" s="92"/>
      <c r="C37" s="92"/>
      <c r="D37" s="92"/>
      <c r="E37" s="92"/>
      <c r="F37" s="92"/>
      <c r="G37" s="92"/>
      <c r="H37" s="92"/>
      <c r="I37" s="92"/>
    </row>
    <row r="38" spans="1:9" x14ac:dyDescent="0.25">
      <c r="A38" s="92"/>
      <c r="B38" s="92"/>
      <c r="C38" s="92"/>
      <c r="D38" s="92"/>
      <c r="E38" s="92"/>
      <c r="F38" s="92"/>
      <c r="G38" s="93"/>
      <c r="H38" s="92"/>
      <c r="I38" s="92"/>
    </row>
    <row r="39" spans="1:9" x14ac:dyDescent="0.25">
      <c r="A39" s="92"/>
      <c r="B39" s="92"/>
      <c r="C39" s="92"/>
      <c r="D39" s="92"/>
      <c r="E39" s="92"/>
      <c r="F39" s="92"/>
      <c r="G39" s="94"/>
      <c r="H39" s="92"/>
      <c r="I39" s="92"/>
    </row>
    <row r="40" spans="1:9" x14ac:dyDescent="0.25">
      <c r="A40" s="92"/>
      <c r="B40" s="95"/>
      <c r="C40" s="92"/>
      <c r="D40" s="92"/>
      <c r="E40" s="92"/>
      <c r="F40" s="92"/>
      <c r="G40" s="94"/>
      <c r="H40" s="92"/>
      <c r="I40" s="92"/>
    </row>
    <row r="41" spans="1:9" x14ac:dyDescent="0.25">
      <c r="A41" s="92"/>
      <c r="B41" s="92"/>
      <c r="C41" s="92"/>
      <c r="D41" s="92"/>
      <c r="E41" s="92"/>
      <c r="F41" s="92"/>
      <c r="G41" s="93"/>
      <c r="H41" s="92"/>
      <c r="I41" s="92"/>
    </row>
    <row r="42" spans="1:9" x14ac:dyDescent="0.25">
      <c r="A42" s="92"/>
      <c r="B42" s="92"/>
      <c r="C42" s="92"/>
      <c r="D42" s="92"/>
      <c r="E42" s="92"/>
      <c r="F42" s="92"/>
      <c r="G42" s="92"/>
      <c r="H42" s="92"/>
      <c r="I42" s="92"/>
    </row>
    <row r="43" spans="1:9" x14ac:dyDescent="0.25">
      <c r="A43" s="92"/>
      <c r="B43" s="92"/>
      <c r="C43" s="92"/>
      <c r="D43" s="92"/>
      <c r="E43" s="92"/>
      <c r="F43" s="92"/>
      <c r="G43" s="92"/>
      <c r="H43" s="92"/>
      <c r="I43" s="92"/>
    </row>
    <row r="44" spans="1:9" x14ac:dyDescent="0.25">
      <c r="A44" s="92"/>
      <c r="B44" s="92"/>
      <c r="C44" s="92"/>
      <c r="D44" s="92"/>
      <c r="E44" s="92"/>
      <c r="F44" s="92"/>
      <c r="G44" s="92"/>
      <c r="H44" s="92"/>
      <c r="I44" s="92"/>
    </row>
  </sheetData>
  <mergeCells count="9">
    <mergeCell ref="D27:E27"/>
    <mergeCell ref="D28:E28"/>
    <mergeCell ref="D29:E29"/>
    <mergeCell ref="A4:I4"/>
    <mergeCell ref="A5:I5"/>
    <mergeCell ref="A6:I6"/>
    <mergeCell ref="A24:I24"/>
    <mergeCell ref="H25:I25"/>
    <mergeCell ref="D26:E26"/>
  </mergeCells>
  <printOptions horizontalCentered="1"/>
  <pageMargins left="0.51181102362204722" right="0.51181102362204722" top="0.35433070866141736" bottom="0.1574803149606299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Молодцова15 2</vt:lpstr>
      <vt:lpstr>капремонт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2019-03-19T11:41:00Z</dcterms:created>
  <dcterms:modified xsi:type="dcterms:W3CDTF">2019-03-21T07:57:41Z</dcterms:modified>
</cp:coreProperties>
</file>