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отчет" sheetId="1" r:id="rId1"/>
    <sheet name="капремонт" sheetId="2" r:id="rId2"/>
    <sheet name="Молодцова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I17" i="3"/>
  <c r="G6" i="2" l="1"/>
  <c r="I6" i="2"/>
  <c r="I9" i="2" s="1"/>
  <c r="I7" i="2"/>
  <c r="G8" i="2"/>
  <c r="G9" i="2" s="1"/>
  <c r="H9" i="2"/>
  <c r="G16" i="2"/>
  <c r="H19" i="2"/>
  <c r="H21" i="2"/>
  <c r="H22" i="2" s="1"/>
  <c r="F27" i="1" l="1"/>
  <c r="H27" i="1" s="1"/>
  <c r="H32" i="1" s="1"/>
  <c r="J27" i="1"/>
  <c r="K27" i="1"/>
  <c r="H28" i="1"/>
  <c r="J28" i="1"/>
  <c r="K28" i="1"/>
  <c r="H29" i="1"/>
  <c r="J29" i="1"/>
  <c r="K29" i="1"/>
  <c r="H30" i="1"/>
  <c r="J30" i="1"/>
  <c r="K30" i="1"/>
  <c r="E31" i="1"/>
  <c r="F31" i="1"/>
  <c r="G31" i="1"/>
  <c r="H31" i="1"/>
  <c r="J31" i="1"/>
  <c r="K31" i="1"/>
  <c r="L31" i="1"/>
  <c r="D32" i="1"/>
  <c r="E32" i="1"/>
  <c r="F32" i="1"/>
  <c r="G32" i="1"/>
  <c r="G35" i="1"/>
  <c r="H35" i="1"/>
  <c r="J35" i="1"/>
  <c r="K35" i="1"/>
  <c r="H36" i="1"/>
  <c r="J36" i="1"/>
  <c r="H37" i="1"/>
  <c r="G38" i="1"/>
  <c r="H38" i="1"/>
  <c r="J38" i="1"/>
  <c r="H39" i="1"/>
  <c r="J39" i="1"/>
  <c r="K39" i="1"/>
  <c r="G40" i="1"/>
  <c r="H40" i="1"/>
  <c r="J40" i="1"/>
  <c r="G41" i="1"/>
  <c r="H41" i="1"/>
  <c r="J41" i="1"/>
  <c r="E42" i="1"/>
  <c r="H42" i="1" s="1"/>
  <c r="F42" i="1"/>
  <c r="G42" i="1"/>
  <c r="J42" i="1"/>
  <c r="K42" i="1"/>
  <c r="E43" i="1"/>
  <c r="H43" i="1" s="1"/>
  <c r="F43" i="1"/>
  <c r="G43" i="1"/>
  <c r="G44" i="1"/>
  <c r="H44" i="1"/>
  <c r="J44" i="1"/>
  <c r="D45" i="1"/>
  <c r="E45" i="1"/>
  <c r="F45" i="1"/>
  <c r="G45" i="1"/>
  <c r="G57" i="1" s="1"/>
  <c r="H56" i="1"/>
  <c r="E57" i="1"/>
  <c r="H45" i="1" l="1"/>
  <c r="H51" i="1"/>
</calcChain>
</file>

<file path=xl/sharedStrings.xml><?xml version="1.0" encoding="utf-8"?>
<sst xmlns="http://schemas.openxmlformats.org/spreadsheetml/2006/main" count="104" uniqueCount="96">
  <si>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</si>
  <si>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</si>
  <si>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</si>
  <si>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</si>
  <si>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Дараселия Г.Г.</t>
  </si>
  <si>
    <t xml:space="preserve">Поступило от Дараселия Г.Г. за управление и содержание общедомового имущества, и за сбор ТБО 8697.17 руб. </t>
  </si>
  <si>
    <t>ИП Люта Е.Н.</t>
  </si>
  <si>
    <t>Поступило от ИП Люта Е.Н. за размещение рекламы 21000,00 руб.</t>
  </si>
  <si>
    <t>Размещение рекламы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</si>
  <si>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</si>
  <si>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</si>
  <si>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</si>
  <si>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</si>
  <si>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</si>
  <si>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</si>
  <si>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</si>
  <si>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</si>
  <si>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</si>
  <si>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</si>
  <si>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</si>
  <si>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</si>
  <si>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</si>
  <si>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</si>
  <si>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</si>
  <si>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</si>
  <si>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</si>
  <si>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</si>
  <si>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</si>
  <si>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Н/2008-18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</si>
  <si>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</si>
  <si>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</si>
  <si>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</si>
  <si>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</si>
  <si>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</si>
  <si>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</si>
  <si>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</si>
  <si>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</si>
  <si>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</si>
  <si>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</si>
  <si>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</si>
  <si>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</si>
  <si>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</si>
  <si>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</si>
  <si>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</si>
  <si>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</si>
  <si>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</si>
  <si>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3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</si>
  <si>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</si>
  <si>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</si>
  <si>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</si>
  <si>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</si>
  <si>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</si>
  <si>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Перенесено со ст. "повыш.коэфф."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</si>
  <si>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</si>
  <si>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</si>
  <si>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</si>
  <si>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</si>
  <si>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</si>
  <si>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</si>
  <si>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</si>
  <si>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Замена оконных и дверных блоков МОП</t>
  </si>
  <si>
    <t>Молодцова, д.3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</si>
  <si>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</si>
  <si>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</si>
  <si>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</si>
  <si>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</si>
  <si>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</si>
  <si>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</si>
  <si>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</si>
  <si>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</si>
  <si>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2018 год  ул. Молодцова, д. 3</t>
  </si>
  <si>
    <t>восстановление асфальтового покрытия - 12750.00р.</t>
  </si>
  <si>
    <t>расходный инвентарь - 1088.83р</t>
  </si>
  <si>
    <t>аварийное обслуживание - 7184.81 р.</t>
  </si>
  <si>
    <t>изготовление и установка рамок для шиберов в мусорной камере - 522.80р.</t>
  </si>
  <si>
    <t>ремонт систем ХВС - 970.36р.</t>
  </si>
  <si>
    <t>ремонт дверей, установка замков -  2247.10р.</t>
  </si>
  <si>
    <t>ремонт скамеек - 3247.51р.</t>
  </si>
  <si>
    <t>работы по электрике - 1070.40р.</t>
  </si>
  <si>
    <t>ремонт ЦО - 119.18р.</t>
  </si>
  <si>
    <t>ремонт кровли - 1359.07р.</t>
  </si>
  <si>
    <t>утепление подвального окна - 155.55р.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</si>
  <si>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30.72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</si>
  <si>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</si>
  <si>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</si>
  <si>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</si>
  <si>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</si>
  <si>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</si>
  <si>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</si>
  <si>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</si>
  <si>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</si>
  <si>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</si>
  <si>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</si>
  <si>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3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</si>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</sst>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2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10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0" fillId="3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7" xfId="0" applyFont="1" applyFill="1" applyBorder="1"/>
    <xf numFmtId="0" fontId="17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0" fontId="2" fillId="0" borderId="0" xfId="1" applyFill="1"/>
    <xf numFmtId="4" fontId="18" fillId="0" borderId="5" xfId="1" applyNumberFormat="1" applyFont="1" applyFill="1" applyBorder="1"/>
    <xf numFmtId="0" fontId="2" fillId="0" borderId="14" xfId="1" applyFill="1" applyBorder="1"/>
    <xf numFmtId="0" fontId="2" fillId="0" borderId="15" xfId="1" applyFill="1" applyBorder="1"/>
    <xf numFmtId="4" fontId="2" fillId="0" borderId="5" xfId="1" applyNumberFormat="1" applyFill="1" applyBorder="1" applyAlignment="1">
      <alignment horizontal="right"/>
    </xf>
    <xf numFmtId="0" fontId="2" fillId="0" borderId="16" xfId="1" applyFill="1" applyBorder="1"/>
    <xf numFmtId="0" fontId="2" fillId="0" borderId="17" xfId="1" applyFill="1" applyBorder="1"/>
    <xf numFmtId="2" fontId="2" fillId="0" borderId="5" xfId="1" applyNumberFormat="1" applyFill="1" applyBorder="1"/>
    <xf numFmtId="4" fontId="2" fillId="0" borderId="5" xfId="1" applyNumberFormat="1" applyFill="1" applyBorder="1"/>
    <xf numFmtId="0" fontId="2" fillId="0" borderId="0" xfId="1" applyFill="1" applyBorder="1"/>
    <xf numFmtId="0" fontId="18" fillId="0" borderId="5" xfId="1" applyFont="1" applyFill="1" applyBorder="1"/>
    <xf numFmtId="0" fontId="2" fillId="0" borderId="5" xfId="1" applyFill="1" applyBorder="1"/>
    <xf numFmtId="4" fontId="19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4" fontId="19" fillId="0" borderId="5" xfId="1" applyNumberFormat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4" fontId="20" fillId="0" borderId="5" xfId="1" applyNumberFormat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0" fillId="0" borderId="5" xfId="1" applyFont="1" applyBorder="1" applyAlignment="1">
      <alignment horizontal="left"/>
    </xf>
    <xf numFmtId="0" fontId="20" fillId="0" borderId="19" xfId="1" applyFont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20" fillId="0" borderId="20" xfId="1" applyFont="1" applyBorder="1" applyAlignment="1">
      <alignment horizontal="center" wrapText="1"/>
    </xf>
    <xf numFmtId="0" fontId="20" fillId="0" borderId="5" xfId="1" applyFont="1" applyBorder="1" applyAlignment="1">
      <alignment horizontal="center" wrapText="1"/>
    </xf>
    <xf numFmtId="0" fontId="20" fillId="0" borderId="18" xfId="1" applyFont="1" applyBorder="1" applyAlignment="1">
      <alignment horizontal="center" wrapText="1"/>
    </xf>
    <xf numFmtId="0" fontId="20" fillId="0" borderId="18" xfId="1" applyFont="1" applyBorder="1" applyAlignment="1">
      <alignment horizontal="center"/>
    </xf>
    <xf numFmtId="0" fontId="19" fillId="0" borderId="22" xfId="1" applyFont="1" applyBorder="1" applyAlignment="1">
      <alignment horizontal="center" wrapText="1"/>
    </xf>
    <xf numFmtId="0" fontId="20" fillId="0" borderId="22" xfId="1" applyFont="1" applyBorder="1" applyAlignment="1">
      <alignment horizontal="center" wrapText="1"/>
    </xf>
    <xf numFmtId="0" fontId="19" fillId="0" borderId="23" xfId="1" applyFont="1" applyBorder="1" applyAlignment="1">
      <alignment horizontal="center"/>
    </xf>
    <xf numFmtId="0" fontId="19" fillId="0" borderId="24" xfId="1" applyFont="1" applyBorder="1" applyAlignment="1">
      <alignment horizontal="center"/>
    </xf>
    <xf numFmtId="0" fontId="19" fillId="0" borderId="22" xfId="1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20" fillId="0" borderId="17" xfId="1" applyFont="1" applyBorder="1" applyAlignment="1">
      <alignment horizontal="center"/>
    </xf>
    <xf numFmtId="0" fontId="20" fillId="0" borderId="21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17" xfId="1" applyFont="1" applyBorder="1" applyAlignment="1">
      <alignment horizontal="left" wrapText="1"/>
    </xf>
    <xf numFmtId="0" fontId="20" fillId="0" borderId="21" xfId="1" applyFont="1" applyBorder="1" applyAlignment="1">
      <alignment horizontal="left" wrapText="1"/>
    </xf>
    <xf numFmtId="0" fontId="20" fillId="0" borderId="5" xfId="1" applyFont="1" applyBorder="1" applyAlignment="1">
      <alignment horizontal="left"/>
    </xf>
    <xf numFmtId="0" fontId="18" fillId="0" borderId="0" xfId="1" applyFont="1" applyFill="1" applyAlignment="1">
      <alignment horizontal="center"/>
    </xf>
    <xf numFmtId="0" fontId="1" fillId="0" borderId="0" xfId="2"/>
    <xf numFmtId="0" fontId="1" fillId="0" borderId="0" xfId="2" applyFill="1"/>
    <xf numFmtId="0" fontId="1" fillId="3" borderId="0" xfId="2" applyFill="1"/>
    <xf numFmtId="2" fontId="18" fillId="0" borderId="5" xfId="2" applyNumberFormat="1" applyFont="1" applyFill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58"/>
  <sheetViews>
    <sheetView tabSelected="1" topLeftCell="C20" zoomScaleNormal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4.28515625" style="2" customWidth="1"/>
    <col min="10" max="10" width="10.140625" style="1" hidden="1" customWidth="1"/>
    <col min="11" max="11" width="10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49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2" ht="12.75" customHeight="1" x14ac:dyDescent="0.2">
      <c r="C17" s="40"/>
      <c r="D17" s="40"/>
      <c r="E17" s="39"/>
      <c r="F17" s="39"/>
      <c r="G17" s="39"/>
      <c r="H17" s="39"/>
      <c r="I17" s="39"/>
    </row>
    <row r="18" spans="3:12" ht="12.75" customHeight="1" x14ac:dyDescent="0.2">
      <c r="C18" s="40"/>
      <c r="D18" s="40"/>
      <c r="E18" s="39"/>
      <c r="F18" s="39"/>
      <c r="G18" s="39"/>
      <c r="H18" s="39"/>
      <c r="I18" s="39"/>
    </row>
    <row r="19" spans="3:12" ht="12.75" customHeight="1" x14ac:dyDescent="0.2">
      <c r="C19" s="40"/>
      <c r="D19" s="40"/>
      <c r="E19" s="39"/>
      <c r="F19" s="39"/>
      <c r="G19" s="39"/>
      <c r="H19" s="39"/>
      <c r="I19" s="39"/>
    </row>
    <row r="20" spans="3:12" ht="12.75" customHeight="1" x14ac:dyDescent="0.2">
      <c r="C20" s="40"/>
      <c r="D20" s="40"/>
      <c r="E20" s="39"/>
      <c r="F20" s="39"/>
      <c r="G20" s="39"/>
      <c r="H20" s="39"/>
      <c r="I20" s="39"/>
    </row>
    <row r="21" spans="3:12" ht="14.25" x14ac:dyDescent="0.2">
      <c r="C21" s="79" t="s">
        <v>48</v>
      </c>
      <c r="D21" s="79"/>
      <c r="E21" s="79"/>
      <c r="F21" s="79"/>
      <c r="G21" s="79"/>
      <c r="H21" s="79"/>
      <c r="I21" s="79"/>
    </row>
    <row r="22" spans="3:12" x14ac:dyDescent="0.2">
      <c r="C22" s="80" t="s">
        <v>47</v>
      </c>
      <c r="D22" s="80"/>
      <c r="E22" s="80"/>
      <c r="F22" s="80"/>
      <c r="G22" s="80"/>
      <c r="H22" s="80"/>
      <c r="I22" s="80"/>
    </row>
    <row r="23" spans="3:12" x14ac:dyDescent="0.2">
      <c r="C23" s="80" t="s">
        <v>46</v>
      </c>
      <c r="D23" s="80"/>
      <c r="E23" s="80"/>
      <c r="F23" s="80"/>
      <c r="G23" s="80"/>
      <c r="H23" s="80"/>
      <c r="I23" s="80"/>
    </row>
    <row r="24" spans="3:12" ht="6" customHeight="1" thickBot="1" x14ac:dyDescent="0.25">
      <c r="C24" s="85"/>
      <c r="D24" s="85"/>
      <c r="E24" s="85"/>
      <c r="F24" s="85"/>
      <c r="G24" s="85"/>
      <c r="H24" s="85"/>
      <c r="I24" s="85"/>
    </row>
    <row r="25" spans="3:12" ht="59.25" customHeight="1" thickBot="1" x14ac:dyDescent="0.25">
      <c r="C25" s="35" t="s">
        <v>36</v>
      </c>
      <c r="D25" s="38" t="s">
        <v>35</v>
      </c>
      <c r="E25" s="37" t="s">
        <v>34</v>
      </c>
      <c r="F25" s="37" t="s">
        <v>33</v>
      </c>
      <c r="G25" s="37" t="s">
        <v>32</v>
      </c>
      <c r="H25" s="37" t="s">
        <v>31</v>
      </c>
      <c r="I25" s="38" t="s">
        <v>45</v>
      </c>
    </row>
    <row r="26" spans="3:12" ht="13.5" customHeight="1" thickBot="1" x14ac:dyDescent="0.25">
      <c r="C26" s="82" t="s">
        <v>44</v>
      </c>
      <c r="D26" s="83"/>
      <c r="E26" s="83"/>
      <c r="F26" s="83"/>
      <c r="G26" s="83"/>
      <c r="H26" s="83"/>
      <c r="I26" s="84"/>
    </row>
    <row r="27" spans="3:12" ht="13.5" customHeight="1" thickBot="1" x14ac:dyDescent="0.25">
      <c r="C27" s="21" t="s">
        <v>43</v>
      </c>
      <c r="D27" s="27">
        <v>1249132.3599999985</v>
      </c>
      <c r="E27" s="30">
        <v>3544463.02</v>
      </c>
      <c r="F27" s="30">
        <f>3347426.52+71616.63</f>
        <v>3419043.15</v>
      </c>
      <c r="G27" s="30">
        <v>3311033.32</v>
      </c>
      <c r="H27" s="30">
        <f>+D27+E27-F27</f>
        <v>1374552.2299999991</v>
      </c>
      <c r="I27" s="90" t="s">
        <v>42</v>
      </c>
      <c r="J27" s="1">
        <f>94290.57+542698.32-5725.18+144851.56+27924.3</f>
        <v>804039.56999999983</v>
      </c>
      <c r="K27" s="29">
        <f>74248.64+134942.76+26699.12+803780.55</f>
        <v>1039671.0700000001</v>
      </c>
    </row>
    <row r="28" spans="3:12" ht="13.5" customHeight="1" thickBot="1" x14ac:dyDescent="0.25">
      <c r="C28" s="21" t="s">
        <v>41</v>
      </c>
      <c r="D28" s="27">
        <v>731883.14999999967</v>
      </c>
      <c r="E28" s="24">
        <v>1220685.52</v>
      </c>
      <c r="F28" s="24">
        <v>1054489.8899999999</v>
      </c>
      <c r="G28" s="30">
        <v>1122724.42</v>
      </c>
      <c r="H28" s="30">
        <f>+D28+E28-F28</f>
        <v>898078.7799999998</v>
      </c>
      <c r="I28" s="91"/>
      <c r="J28" s="1">
        <f>67800.8+250045.01-15251.51+167250.9+39235.62</f>
        <v>509080.81999999995</v>
      </c>
      <c r="K28" s="1">
        <f>38026.87+152512.04+54007.52+370656.26-12869.7</f>
        <v>602332.99</v>
      </c>
      <c r="L28" s="32"/>
    </row>
    <row r="29" spans="3:12" ht="13.5" customHeight="1" thickBot="1" x14ac:dyDescent="0.25">
      <c r="C29" s="21" t="s">
        <v>40</v>
      </c>
      <c r="D29" s="27">
        <v>371511.50999999989</v>
      </c>
      <c r="E29" s="24">
        <v>747858.93</v>
      </c>
      <c r="F29" s="24">
        <v>640349.75</v>
      </c>
      <c r="G29" s="30">
        <v>580896.22</v>
      </c>
      <c r="H29" s="30">
        <f>+D29+E29-F29</f>
        <v>479020.68999999994</v>
      </c>
      <c r="I29" s="91"/>
      <c r="J29" s="1">
        <f>140487.61+112944.5-3884.49+21617.39</f>
        <v>271165.01</v>
      </c>
      <c r="K29" s="32">
        <f>20953.55+167955.96-4080.66+121610.49</f>
        <v>306439.33999999997</v>
      </c>
    </row>
    <row r="30" spans="3:12" ht="13.5" customHeight="1" thickBot="1" x14ac:dyDescent="0.25">
      <c r="C30" s="21" t="s">
        <v>39</v>
      </c>
      <c r="D30" s="27">
        <v>247648.55000000016</v>
      </c>
      <c r="E30" s="24">
        <v>545010.1</v>
      </c>
      <c r="F30" s="24">
        <v>468915.01</v>
      </c>
      <c r="G30" s="30">
        <v>427394.29</v>
      </c>
      <c r="H30" s="30">
        <f>+D30+E30-F30</f>
        <v>323743.64000000013</v>
      </c>
      <c r="I30" s="91"/>
      <c r="J30" s="1">
        <f>44350.03-1963.75+4890.17+21214.37+47148.76-1226.22+47941.45</f>
        <v>162354.81</v>
      </c>
      <c r="K30" s="1">
        <f>4739.24+59163.91-1859.73+18862.8+66608.06-1414.18+41377.04</f>
        <v>187477.14</v>
      </c>
    </row>
    <row r="31" spans="3:12" ht="13.5" customHeight="1" thickBot="1" x14ac:dyDescent="0.25">
      <c r="C31" s="21" t="s">
        <v>38</v>
      </c>
      <c r="D31" s="27">
        <v>13767.550000000003</v>
      </c>
      <c r="E31" s="24">
        <f>18150.05+20761.55+11706.26+19856.92</f>
        <v>70474.78</v>
      </c>
      <c r="F31" s="24">
        <f>18206.09+13.25-76.29+19999.66+11291.19+13702.12</f>
        <v>63136.020000000004</v>
      </c>
      <c r="G31" s="30">
        <f>+E31</f>
        <v>70474.78</v>
      </c>
      <c r="H31" s="30">
        <f>+D31+E31-F31</f>
        <v>21106.309999999998</v>
      </c>
      <c r="I31" s="92"/>
      <c r="J31" s="1">
        <f>494.39-757.9+2997.75-321.41+5472.7-55.15+28.16+73.54+34.9</f>
        <v>7966.98</v>
      </c>
      <c r="K31" s="32">
        <f>+H31-J31</f>
        <v>13139.329999999998</v>
      </c>
      <c r="L31" s="1">
        <f>56.52+1389.63-791.05+696.86-975.19+162.54+1897.68-74.49+83.65</f>
        <v>2446.15</v>
      </c>
    </row>
    <row r="32" spans="3:12" ht="13.5" customHeight="1" thickBot="1" x14ac:dyDescent="0.25">
      <c r="C32" s="21" t="s">
        <v>13</v>
      </c>
      <c r="D32" s="20">
        <f>SUM(D27:D31)</f>
        <v>2613943.1199999982</v>
      </c>
      <c r="E32" s="20">
        <f>SUM(E27:E31)</f>
        <v>6128492.3499999996</v>
      </c>
      <c r="F32" s="20">
        <f>SUM(F27:F31)</f>
        <v>5645933.8199999994</v>
      </c>
      <c r="G32" s="20">
        <f>SUM(G27:G31)</f>
        <v>5512523.0300000003</v>
      </c>
      <c r="H32" s="20">
        <f>SUM(H27:H31)</f>
        <v>3096501.649999999</v>
      </c>
      <c r="I32" s="21"/>
    </row>
    <row r="33" spans="3:11" ht="13.5" customHeight="1" thickBot="1" x14ac:dyDescent="0.25">
      <c r="C33" s="81" t="s">
        <v>37</v>
      </c>
      <c r="D33" s="81"/>
      <c r="E33" s="81"/>
      <c r="F33" s="81"/>
      <c r="G33" s="81"/>
      <c r="H33" s="81"/>
      <c r="I33" s="81"/>
    </row>
    <row r="34" spans="3:11" ht="55.5" customHeight="1" thickBot="1" x14ac:dyDescent="0.25">
      <c r="C34" s="28" t="s">
        <v>36</v>
      </c>
      <c r="D34" s="38" t="s">
        <v>35</v>
      </c>
      <c r="E34" s="37" t="s">
        <v>34</v>
      </c>
      <c r="F34" s="37" t="s">
        <v>33</v>
      </c>
      <c r="G34" s="37" t="s">
        <v>32</v>
      </c>
      <c r="H34" s="37" t="s">
        <v>31</v>
      </c>
      <c r="I34" s="36" t="s">
        <v>30</v>
      </c>
    </row>
    <row r="35" spans="3:11" ht="27.75" customHeight="1" thickBot="1" x14ac:dyDescent="0.25">
      <c r="C35" s="35" t="s">
        <v>29</v>
      </c>
      <c r="D35" s="34">
        <v>669113.7900000005</v>
      </c>
      <c r="E35" s="33">
        <v>2726414.41</v>
      </c>
      <c r="F35" s="33">
        <v>2504895.16</v>
      </c>
      <c r="G35" s="23">
        <f>+E35</f>
        <v>2726414.41</v>
      </c>
      <c r="H35" s="23">
        <f t="shared" ref="H35:H44" si="0">+D35+E35-F35</f>
        <v>890633.0400000005</v>
      </c>
      <c r="I35" s="95" t="s">
        <v>28</v>
      </c>
      <c r="J35" s="32">
        <f>431481.18-1365.09+48.9-15.44+144.07-45.52+25.14-8.35+274.43-91.11-D35</f>
        <v>-238665.58000000048</v>
      </c>
      <c r="K35" s="29">
        <f>1766.42-18.83+568806.68-4766.46+3222.55-37.4+593.89-11.78+6132.9-113.49+15.73-10.19+171.45-110.55-H35</f>
        <v>-314992.12000000046</v>
      </c>
    </row>
    <row r="36" spans="3:11" ht="14.25" customHeight="1" thickBot="1" x14ac:dyDescent="0.25">
      <c r="C36" s="21" t="s">
        <v>27</v>
      </c>
      <c r="D36" s="27">
        <v>139945.70000000007</v>
      </c>
      <c r="E36" s="30">
        <v>548910.37</v>
      </c>
      <c r="F36" s="30">
        <v>505032.78</v>
      </c>
      <c r="G36" s="23">
        <v>30715.61</v>
      </c>
      <c r="H36" s="23">
        <f t="shared" si="0"/>
        <v>183823.29000000004</v>
      </c>
      <c r="I36" s="96"/>
      <c r="J36" s="32">
        <f>120304.32-994.37</f>
        <v>119309.95000000001</v>
      </c>
    </row>
    <row r="37" spans="3:11" ht="13.5" customHeight="1" thickBot="1" x14ac:dyDescent="0.25">
      <c r="C37" s="28" t="s">
        <v>26</v>
      </c>
      <c r="D37" s="31">
        <v>21760.590000000004</v>
      </c>
      <c r="E37" s="30"/>
      <c r="F37" s="30">
        <v>4347.51</v>
      </c>
      <c r="G37" s="23"/>
      <c r="H37" s="23">
        <f t="shared" si="0"/>
        <v>17413.080000000002</v>
      </c>
      <c r="I37" s="26"/>
    </row>
    <row r="38" spans="3:11" ht="12.75" customHeight="1" thickBot="1" x14ac:dyDescent="0.25">
      <c r="C38" s="21" t="s">
        <v>25</v>
      </c>
      <c r="D38" s="27">
        <v>85832.180000000109</v>
      </c>
      <c r="E38" s="30">
        <v>240587.97</v>
      </c>
      <c r="F38" s="30">
        <v>275384.90000000002</v>
      </c>
      <c r="G38" s="23">
        <f>+E38</f>
        <v>240587.97</v>
      </c>
      <c r="H38" s="23">
        <f t="shared" si="0"/>
        <v>51035.250000000116</v>
      </c>
      <c r="I38" s="26" t="s">
        <v>24</v>
      </c>
      <c r="J38" s="1">
        <f>75056.02-549.9</f>
        <v>74506.12000000001</v>
      </c>
    </row>
    <row r="39" spans="3:11" ht="26.25" customHeight="1" thickBot="1" x14ac:dyDescent="0.25">
      <c r="C39" s="21" t="s">
        <v>23</v>
      </c>
      <c r="D39" s="27">
        <v>143937.12999999989</v>
      </c>
      <c r="E39" s="30">
        <v>597307.73</v>
      </c>
      <c r="F39" s="30">
        <v>550209.81000000006</v>
      </c>
      <c r="G39" s="23">
        <v>640792.21</v>
      </c>
      <c r="H39" s="23">
        <f t="shared" si="0"/>
        <v>191035.04999999981</v>
      </c>
      <c r="I39" s="22" t="s">
        <v>22</v>
      </c>
      <c r="J39" s="1">
        <f>39553.86+51735.12-291.02</f>
        <v>90997.96</v>
      </c>
      <c r="K39" s="29">
        <f>34092.13+26331.11+61504.04-1044.27</f>
        <v>120883.01</v>
      </c>
    </row>
    <row r="40" spans="3:11" ht="30" customHeight="1" thickBot="1" x14ac:dyDescent="0.25">
      <c r="C40" s="21" t="s">
        <v>21</v>
      </c>
      <c r="D40" s="27">
        <v>7507.9700000000084</v>
      </c>
      <c r="E40" s="24">
        <v>31755.71</v>
      </c>
      <c r="F40" s="24">
        <v>28919.8</v>
      </c>
      <c r="G40" s="23">
        <f>+E40</f>
        <v>31755.71</v>
      </c>
      <c r="H40" s="23">
        <f t="shared" si="0"/>
        <v>10343.880000000008</v>
      </c>
      <c r="I40" s="22" t="s">
        <v>20</v>
      </c>
      <c r="J40" s="1">
        <f>6569.63-55.51</f>
        <v>6514.12</v>
      </c>
    </row>
    <row r="41" spans="3:11" ht="13.5" customHeight="1" thickBot="1" x14ac:dyDescent="0.25">
      <c r="C41" s="28" t="s">
        <v>19</v>
      </c>
      <c r="D41" s="27">
        <v>120600.18</v>
      </c>
      <c r="E41" s="24">
        <v>333238.26</v>
      </c>
      <c r="F41" s="24">
        <v>316333.09999999998</v>
      </c>
      <c r="G41" s="23">
        <f>+E41</f>
        <v>333238.26</v>
      </c>
      <c r="H41" s="23">
        <f t="shared" si="0"/>
        <v>137505.34000000003</v>
      </c>
      <c r="I41" s="26"/>
      <c r="J41" s="29">
        <f>98116.53-435.23</f>
        <v>97681.3</v>
      </c>
    </row>
    <row r="42" spans="3:11" ht="13.5" customHeight="1" thickBot="1" x14ac:dyDescent="0.25">
      <c r="C42" s="28" t="s">
        <v>18</v>
      </c>
      <c r="D42" s="27">
        <v>150589.05000000005</v>
      </c>
      <c r="E42" s="24">
        <f>72349.92+55355.56</f>
        <v>127705.48</v>
      </c>
      <c r="F42" s="24">
        <f>75573.55+51988.07</f>
        <v>127561.62</v>
      </c>
      <c r="G42" s="23">
        <f>+E42</f>
        <v>127705.48</v>
      </c>
      <c r="H42" s="23">
        <f t="shared" si="0"/>
        <v>150732.91000000003</v>
      </c>
      <c r="I42" s="26"/>
      <c r="J42" s="1">
        <f>10613.14+5133.11</f>
        <v>15746.25</v>
      </c>
      <c r="K42" s="1">
        <f>41055.87-2651.7+20044.21-1315.85</f>
        <v>57132.530000000006</v>
      </c>
    </row>
    <row r="43" spans="3:11" ht="13.5" customHeight="1" thickBot="1" x14ac:dyDescent="0.25">
      <c r="C43" s="28" t="s">
        <v>17</v>
      </c>
      <c r="D43" s="27">
        <v>21500.33</v>
      </c>
      <c r="E43" s="24">
        <f>110776.59+23445.27</f>
        <v>134221.85999999999</v>
      </c>
      <c r="F43" s="24">
        <f>102338.1-37.33-17.7+20464.16</f>
        <v>122747.23000000001</v>
      </c>
      <c r="G43" s="23">
        <f>+E43</f>
        <v>134221.85999999999</v>
      </c>
      <c r="H43" s="23">
        <f t="shared" si="0"/>
        <v>32974.959999999992</v>
      </c>
      <c r="I43" s="26" t="s">
        <v>16</v>
      </c>
    </row>
    <row r="44" spans="3:11" ht="13.5" customHeight="1" thickBot="1" x14ac:dyDescent="0.25">
      <c r="C44" s="21" t="s">
        <v>15</v>
      </c>
      <c r="D44" s="25">
        <v>30183.969999999958</v>
      </c>
      <c r="E44" s="24">
        <v>128539.53</v>
      </c>
      <c r="F44" s="24">
        <v>117681.43</v>
      </c>
      <c r="G44" s="23">
        <f>+E44</f>
        <v>128539.53</v>
      </c>
      <c r="H44" s="23">
        <f t="shared" si="0"/>
        <v>41042.069999999949</v>
      </c>
      <c r="I44" s="22" t="s">
        <v>14</v>
      </c>
      <c r="J44" s="1">
        <f>25595.9-224.74</f>
        <v>25371.16</v>
      </c>
    </row>
    <row r="45" spans="3:11" s="18" customFormat="1" ht="13.5" customHeight="1" thickBot="1" x14ac:dyDescent="0.25">
      <c r="C45" s="21" t="s">
        <v>13</v>
      </c>
      <c r="D45" s="20">
        <f>SUM(D35:D44)</f>
        <v>1390970.8900000006</v>
      </c>
      <c r="E45" s="20">
        <f>SUM(E35:E44)</f>
        <v>4868681.3200000012</v>
      </c>
      <c r="F45" s="20">
        <f>SUM(F35:F44)</f>
        <v>4553113.34</v>
      </c>
      <c r="G45" s="20">
        <f>SUM(G35:G44)</f>
        <v>4393971.04</v>
      </c>
      <c r="H45" s="20">
        <f>SUM(H35:H44)</f>
        <v>1706538.8700000006</v>
      </c>
      <c r="I45" s="19"/>
    </row>
    <row r="46" spans="3:11" ht="13.5" customHeight="1" x14ac:dyDescent="0.2">
      <c r="C46" s="97" t="s">
        <v>12</v>
      </c>
      <c r="D46" s="97"/>
      <c r="E46" s="97"/>
      <c r="F46" s="97"/>
      <c r="G46" s="97"/>
      <c r="H46" s="97"/>
      <c r="I46" s="97"/>
    </row>
    <row r="47" spans="3:11" ht="33.75" customHeight="1" x14ac:dyDescent="0.2">
      <c r="C47" s="17" t="s">
        <v>11</v>
      </c>
      <c r="D47" s="89" t="s">
        <v>10</v>
      </c>
      <c r="E47" s="89"/>
      <c r="F47" s="89"/>
      <c r="G47" s="89"/>
      <c r="H47" s="89"/>
      <c r="I47" s="16" t="s">
        <v>9</v>
      </c>
    </row>
    <row r="48" spans="3:11" ht="17.25" hidden="1" customHeight="1" thickBot="1" x14ac:dyDescent="0.25">
      <c r="C48" s="15" t="s">
        <v>8</v>
      </c>
      <c r="D48" s="93" t="s">
        <v>7</v>
      </c>
      <c r="E48" s="94"/>
      <c r="F48" s="94"/>
      <c r="G48" s="94"/>
      <c r="H48" s="94"/>
      <c r="I48" s="14" t="s">
        <v>6</v>
      </c>
    </row>
    <row r="49" spans="3:9" s="9" customFormat="1" ht="27" customHeight="1" x14ac:dyDescent="0.2">
      <c r="C49" s="13" t="s">
        <v>4</v>
      </c>
      <c r="D49" s="93" t="s">
        <v>5</v>
      </c>
      <c r="E49" s="94"/>
      <c r="F49" s="94"/>
      <c r="G49" s="94"/>
      <c r="H49" s="94"/>
      <c r="I49" s="12" t="s">
        <v>4</v>
      </c>
    </row>
    <row r="50" spans="3:9" s="9" customFormat="1" ht="29.25" hidden="1" customHeight="1" thickBot="1" x14ac:dyDescent="0.25">
      <c r="C50" s="11"/>
      <c r="D50" s="86"/>
      <c r="E50" s="87"/>
      <c r="F50" s="87"/>
      <c r="G50" s="87"/>
      <c r="H50" s="88"/>
      <c r="I50" s="10"/>
    </row>
    <row r="51" spans="3:9" ht="18.75" customHeight="1" x14ac:dyDescent="0.3">
      <c r="C51" s="8" t="s">
        <v>3</v>
      </c>
      <c r="D51" s="8"/>
      <c r="E51" s="8"/>
      <c r="F51" s="8"/>
      <c r="G51" s="8"/>
      <c r="H51" s="7">
        <f>+H32+H45</f>
        <v>4803040.5199999996</v>
      </c>
    </row>
    <row r="52" spans="3:9" ht="12" hidden="1" customHeight="1" x14ac:dyDescent="0.25">
      <c r="C52" s="6" t="s">
        <v>2</v>
      </c>
      <c r="D52" s="6"/>
      <c r="F52" s="5"/>
      <c r="G52" s="5"/>
      <c r="H52" s="5"/>
    </row>
    <row r="53" spans="3:9" ht="12.75" hidden="1" customHeight="1" x14ac:dyDescent="0.2">
      <c r="C53" s="4" t="s">
        <v>1</v>
      </c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E56" s="3"/>
      <c r="F56" s="3"/>
      <c r="H56" s="2">
        <f>191035.05+890633.04+41042.07+51035.25+10343.88+95328.83+55404.08+183823.29+17413.08+137505.34+25805.58-38.52-43.57+7251.47</f>
        <v>1706538.8700000003</v>
      </c>
    </row>
    <row r="57" spans="3:9" x14ac:dyDescent="0.2">
      <c r="C57" s="2" t="s">
        <v>0</v>
      </c>
      <c r="D57" s="3"/>
      <c r="E57" s="3">
        <f>+E45+E32+5580+8697.17</f>
        <v>11011450.840000002</v>
      </c>
      <c r="F57" s="3"/>
      <c r="G57" s="3">
        <f>+G45+G32</f>
        <v>9906494.0700000003</v>
      </c>
      <c r="H57" s="3"/>
    </row>
    <row r="58" spans="3:9" x14ac:dyDescent="0.2">
      <c r="H58" s="3"/>
    </row>
  </sheetData>
  <mergeCells count="13">
    <mergeCell ref="D50:H50"/>
    <mergeCell ref="C23:I23"/>
    <mergeCell ref="D47:H47"/>
    <mergeCell ref="I27:I31"/>
    <mergeCell ref="D49:H49"/>
    <mergeCell ref="I35:I36"/>
    <mergeCell ref="C46:I46"/>
    <mergeCell ref="D48:H48"/>
    <mergeCell ref="C21:I21"/>
    <mergeCell ref="C22:I22"/>
    <mergeCell ref="C33:I33"/>
    <mergeCell ref="C26:I26"/>
    <mergeCell ref="C24:I2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Normal="100" zoomScaleSheetLayoutView="120" workbookViewId="0">
      <selection activeCell="I20" sqref="I20"/>
    </sheetView>
  </sheetViews>
  <sheetFormatPr defaultRowHeight="15" x14ac:dyDescent="0.25"/>
  <cols>
    <col min="1" max="1" width="6.5703125" style="46" customWidth="1"/>
    <col min="2" max="2" width="10.85546875" style="46" customWidth="1"/>
    <col min="3" max="3" width="13" style="46" customWidth="1"/>
    <col min="4" max="4" width="7" style="46" customWidth="1"/>
    <col min="5" max="5" width="15.7109375" style="46" customWidth="1"/>
    <col min="6" max="6" width="13.5703125" style="46" customWidth="1"/>
    <col min="7" max="7" width="13.28515625" style="46" customWidth="1"/>
    <col min="8" max="8" width="14.28515625" style="46" customWidth="1"/>
    <col min="9" max="9" width="15.140625" style="46" customWidth="1"/>
    <col min="10" max="10" width="14.28515625" style="46" customWidth="1"/>
    <col min="11" max="16384" width="9.140625" style="46"/>
  </cols>
  <sheetData>
    <row r="2" spans="2:10" x14ac:dyDescent="0.25">
      <c r="B2" s="105" t="s">
        <v>70</v>
      </c>
      <c r="C2" s="105"/>
      <c r="D2" s="105"/>
      <c r="E2" s="105"/>
      <c r="F2" s="105"/>
      <c r="G2" s="105"/>
      <c r="H2" s="105"/>
      <c r="I2" s="105"/>
      <c r="J2" s="78"/>
    </row>
    <row r="3" spans="2:10" x14ac:dyDescent="0.25">
      <c r="B3" s="47"/>
      <c r="C3" s="47"/>
      <c r="D3" s="47"/>
      <c r="E3" s="47"/>
      <c r="F3" s="47"/>
      <c r="G3" s="47"/>
      <c r="H3" s="47"/>
      <c r="I3" s="47"/>
      <c r="J3" s="47"/>
    </row>
    <row r="4" spans="2:10" x14ac:dyDescent="0.25">
      <c r="C4" s="77"/>
      <c r="D4" s="76"/>
      <c r="E4" s="75"/>
      <c r="F4" s="74" t="s">
        <v>69</v>
      </c>
      <c r="G4" s="73"/>
      <c r="H4" s="98" t="s">
        <v>68</v>
      </c>
      <c r="I4" s="99"/>
      <c r="J4" s="47"/>
    </row>
    <row r="5" spans="2:10" ht="26.25" x14ac:dyDescent="0.25">
      <c r="C5" s="72" t="s">
        <v>67</v>
      </c>
      <c r="D5" s="100" t="s">
        <v>66</v>
      </c>
      <c r="E5" s="101"/>
      <c r="F5" s="71" t="s">
        <v>65</v>
      </c>
      <c r="G5" s="71" t="s">
        <v>64</v>
      </c>
      <c r="H5" s="70" t="s">
        <v>63</v>
      </c>
      <c r="I5" s="69" t="s">
        <v>62</v>
      </c>
      <c r="J5" s="47"/>
    </row>
    <row r="6" spans="2:10" ht="30" customHeight="1" x14ac:dyDescent="0.25">
      <c r="C6" s="67" t="s">
        <v>61</v>
      </c>
      <c r="D6" s="102" t="s">
        <v>60</v>
      </c>
      <c r="E6" s="103"/>
      <c r="F6" s="68"/>
      <c r="G6" s="64">
        <f>1604000+178000</f>
        <v>1782000</v>
      </c>
      <c r="H6" s="64">
        <v>178000</v>
      </c>
      <c r="I6" s="64">
        <f>+G6-H6</f>
        <v>1604000</v>
      </c>
      <c r="J6" s="47"/>
    </row>
    <row r="7" spans="2:10" hidden="1" x14ac:dyDescent="0.25">
      <c r="C7" s="67"/>
      <c r="D7" s="66"/>
      <c r="E7" s="66"/>
      <c r="F7" s="63"/>
      <c r="G7" s="64"/>
      <c r="H7" s="64"/>
      <c r="I7" s="64">
        <f>+G7-H7</f>
        <v>0</v>
      </c>
      <c r="J7" s="47"/>
    </row>
    <row r="8" spans="2:10" x14ac:dyDescent="0.25">
      <c r="C8" s="65"/>
      <c r="D8" s="104"/>
      <c r="E8" s="104"/>
      <c r="F8" s="63"/>
      <c r="G8" s="64">
        <f>H8+I8</f>
        <v>0</v>
      </c>
      <c r="H8" s="64"/>
      <c r="I8" s="64"/>
      <c r="J8" s="47"/>
    </row>
    <row r="9" spans="2:10" x14ac:dyDescent="0.25">
      <c r="C9" s="63" t="s">
        <v>59</v>
      </c>
      <c r="D9" s="60"/>
      <c r="E9" s="60"/>
      <c r="F9" s="60"/>
      <c r="G9" s="62">
        <f>SUM(G6:G8)</f>
        <v>1782000</v>
      </c>
      <c r="H9" s="62">
        <f>SUM(H6:H8)</f>
        <v>178000</v>
      </c>
      <c r="I9" s="62">
        <f>SUM(I6:I8)</f>
        <v>1604000</v>
      </c>
      <c r="J9" s="47"/>
    </row>
    <row r="10" spans="2:10" x14ac:dyDescent="0.25">
      <c r="B10" s="61"/>
      <c r="C10" s="60"/>
      <c r="D10" s="60"/>
      <c r="E10" s="60"/>
      <c r="F10" s="60"/>
      <c r="G10" s="59"/>
      <c r="H10" s="59"/>
      <c r="I10" s="59"/>
      <c r="J10" s="47"/>
    </row>
    <row r="11" spans="2:10" x14ac:dyDescent="0.25">
      <c r="B11" s="61"/>
      <c r="C11" s="60"/>
      <c r="D11" s="60"/>
      <c r="E11" s="60"/>
      <c r="F11" s="60"/>
      <c r="G11" s="59"/>
      <c r="H11" s="59"/>
      <c r="I11" s="59"/>
      <c r="J11" s="47"/>
    </row>
    <row r="12" spans="2:10" x14ac:dyDescent="0.25">
      <c r="B12" s="61"/>
      <c r="C12" s="60"/>
      <c r="D12" s="60"/>
      <c r="E12" s="60"/>
      <c r="F12" s="60"/>
      <c r="G12" s="59"/>
      <c r="H12" s="59"/>
      <c r="I12" s="59"/>
      <c r="J12" s="47"/>
    </row>
    <row r="13" spans="2:10" x14ac:dyDescent="0.25">
      <c r="B13" s="47"/>
      <c r="C13" s="53" t="s">
        <v>58</v>
      </c>
      <c r="D13" s="52"/>
      <c r="E13" s="52"/>
      <c r="F13" s="52"/>
      <c r="G13" s="57">
        <v>21760.59</v>
      </c>
      <c r="H13" s="47"/>
      <c r="I13" s="47"/>
      <c r="J13" s="47"/>
    </row>
    <row r="14" spans="2:10" x14ac:dyDescent="0.25">
      <c r="B14" s="47"/>
      <c r="C14" s="53" t="s">
        <v>57</v>
      </c>
      <c r="D14" s="52"/>
      <c r="E14" s="52"/>
      <c r="F14" s="52"/>
      <c r="G14" s="58"/>
      <c r="H14" s="47"/>
      <c r="I14" s="47"/>
      <c r="J14" s="47"/>
    </row>
    <row r="15" spans="2:10" x14ac:dyDescent="0.25">
      <c r="B15" s="47"/>
      <c r="C15" s="53" t="s">
        <v>56</v>
      </c>
      <c r="D15" s="52"/>
      <c r="E15" s="52"/>
      <c r="F15" s="52"/>
      <c r="G15" s="58">
        <v>4347.51</v>
      </c>
      <c r="H15" s="47"/>
      <c r="I15" s="47"/>
    </row>
    <row r="16" spans="2:10" x14ac:dyDescent="0.25">
      <c r="B16" s="47"/>
      <c r="C16" s="53" t="s">
        <v>55</v>
      </c>
      <c r="D16" s="52"/>
      <c r="E16" s="52"/>
      <c r="F16" s="52"/>
      <c r="G16" s="57">
        <f>G13+G14-G15</f>
        <v>17413.080000000002</v>
      </c>
      <c r="H16" s="47"/>
      <c r="I16" s="47"/>
    </row>
    <row r="17" spans="2:9" x14ac:dyDescent="0.25">
      <c r="B17" s="47"/>
      <c r="C17" s="56"/>
      <c r="D17" s="56"/>
      <c r="E17" s="56"/>
      <c r="F17" s="56"/>
      <c r="G17" s="56"/>
      <c r="H17" s="56"/>
      <c r="I17" s="47"/>
    </row>
    <row r="18" spans="2:9" x14ac:dyDescent="0.25">
      <c r="B18" s="47"/>
      <c r="C18" s="53" t="s">
        <v>54</v>
      </c>
      <c r="D18" s="52"/>
      <c r="E18" s="52"/>
      <c r="F18" s="52"/>
      <c r="G18" s="52"/>
      <c r="H18" s="48">
        <v>24776.46</v>
      </c>
      <c r="I18" s="47"/>
    </row>
    <row r="19" spans="2:9" x14ac:dyDescent="0.25">
      <c r="B19" s="47"/>
      <c r="C19" s="53" t="s">
        <v>53</v>
      </c>
      <c r="D19" s="52"/>
      <c r="E19" s="52"/>
      <c r="F19" s="52"/>
      <c r="G19" s="52"/>
      <c r="H19" s="55">
        <f>+G14</f>
        <v>0</v>
      </c>
      <c r="I19" s="47"/>
    </row>
    <row r="20" spans="2:9" x14ac:dyDescent="0.25">
      <c r="B20" s="47"/>
      <c r="C20" s="53" t="s">
        <v>52</v>
      </c>
      <c r="D20" s="52"/>
      <c r="E20" s="52"/>
      <c r="F20" s="52"/>
      <c r="G20" s="52"/>
      <c r="H20" s="54">
        <v>178000</v>
      </c>
      <c r="I20" s="47"/>
    </row>
    <row r="21" spans="2:9" x14ac:dyDescent="0.25">
      <c r="B21" s="47"/>
      <c r="C21" s="53" t="s">
        <v>51</v>
      </c>
      <c r="D21" s="52"/>
      <c r="E21" s="52"/>
      <c r="F21" s="52"/>
      <c r="G21" s="52"/>
      <c r="H21" s="51">
        <f>+H9</f>
        <v>178000</v>
      </c>
      <c r="I21" s="47"/>
    </row>
    <row r="22" spans="2:9" x14ac:dyDescent="0.25">
      <c r="B22" s="47"/>
      <c r="C22" s="50" t="s">
        <v>50</v>
      </c>
      <c r="D22" s="49"/>
      <c r="E22" s="49"/>
      <c r="F22" s="49"/>
      <c r="G22" s="49"/>
      <c r="H22" s="48">
        <f>H20+H18-H21</f>
        <v>24776.459999999992</v>
      </c>
      <c r="I22" s="47"/>
    </row>
  </sheetData>
  <mergeCells count="5">
    <mergeCell ref="H4:I4"/>
    <mergeCell ref="D5:E5"/>
    <mergeCell ref="D6:E6"/>
    <mergeCell ref="D8:E8"/>
    <mergeCell ref="B2:I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3" zoomScaleNormal="100" zoomScaleSheetLayoutView="120" workbookViewId="0">
      <selection activeCell="H30" sqref="H30"/>
    </sheetView>
  </sheetViews>
  <sheetFormatPr defaultRowHeight="15" x14ac:dyDescent="0.25"/>
  <cols>
    <col min="1" max="1" width="4.5703125" style="106" customWidth="1"/>
    <col min="2" max="2" width="12.42578125" style="106" customWidth="1"/>
    <col min="3" max="3" width="13.28515625" style="106" hidden="1" customWidth="1"/>
    <col min="4" max="4" width="12.140625" style="106" customWidth="1"/>
    <col min="5" max="5" width="13.5703125" style="106" customWidth="1"/>
    <col min="6" max="6" width="13.28515625" style="106" customWidth="1"/>
    <col min="7" max="7" width="14.28515625" style="106" customWidth="1"/>
    <col min="8" max="9" width="15.140625" style="106" customWidth="1"/>
    <col min="10" max="16384" width="9.140625" style="106"/>
  </cols>
  <sheetData>
    <row r="13" spans="1:9" x14ac:dyDescent="0.25">
      <c r="A13" s="113" t="s">
        <v>95</v>
      </c>
      <c r="B13" s="113"/>
      <c r="C13" s="113"/>
      <c r="D13" s="113"/>
      <c r="E13" s="113"/>
      <c r="F13" s="113"/>
      <c r="G13" s="113"/>
      <c r="H13" s="113"/>
      <c r="I13" s="113"/>
    </row>
    <row r="14" spans="1:9" x14ac:dyDescent="0.25">
      <c r="A14" s="113" t="s">
        <v>94</v>
      </c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A15" s="113" t="s">
        <v>93</v>
      </c>
      <c r="B15" s="113"/>
      <c r="C15" s="113"/>
      <c r="D15" s="113"/>
      <c r="E15" s="113"/>
      <c r="F15" s="113"/>
      <c r="G15" s="113"/>
      <c r="H15" s="113"/>
      <c r="I15" s="113"/>
    </row>
    <row r="16" spans="1:9" ht="60" x14ac:dyDescent="0.25">
      <c r="A16" s="111" t="s">
        <v>92</v>
      </c>
      <c r="B16" s="111" t="s">
        <v>91</v>
      </c>
      <c r="C16" s="111" t="s">
        <v>90</v>
      </c>
      <c r="D16" s="111" t="s">
        <v>89</v>
      </c>
      <c r="E16" s="111" t="s">
        <v>88</v>
      </c>
      <c r="F16" s="112" t="s">
        <v>87</v>
      </c>
      <c r="G16" s="112" t="s">
        <v>86</v>
      </c>
      <c r="H16" s="111" t="s">
        <v>85</v>
      </c>
      <c r="I16" s="111" t="s">
        <v>84</v>
      </c>
    </row>
    <row r="17" spans="1:9" x14ac:dyDescent="0.25">
      <c r="A17" s="110" t="s">
        <v>83</v>
      </c>
      <c r="B17" s="109">
        <v>-62.252490000000002</v>
      </c>
      <c r="C17" s="109"/>
      <c r="D17" s="109">
        <v>548.91036999999994</v>
      </c>
      <c r="E17" s="109">
        <v>505.03278</v>
      </c>
      <c r="F17" s="109">
        <f>(8697.17+5580)/1000</f>
        <v>14.27717</v>
      </c>
      <c r="G17" s="109">
        <v>30.715610000000002</v>
      </c>
      <c r="H17" s="109">
        <v>183.82328999999999</v>
      </c>
      <c r="I17" s="109">
        <f>B17+D17+F17-G17</f>
        <v>470.21943999999991</v>
      </c>
    </row>
    <row r="19" spans="1:9" x14ac:dyDescent="0.25">
      <c r="A19" s="106" t="s">
        <v>82</v>
      </c>
    </row>
    <row r="20" spans="1:9" x14ac:dyDescent="0.25">
      <c r="A20" s="106" t="s">
        <v>81</v>
      </c>
    </row>
    <row r="21" spans="1:9" x14ac:dyDescent="0.25">
      <c r="A21" s="106" t="s">
        <v>80</v>
      </c>
    </row>
    <row r="22" spans="1:9" x14ac:dyDescent="0.25">
      <c r="A22" s="108" t="s">
        <v>79</v>
      </c>
    </row>
    <row r="23" spans="1:9" x14ac:dyDescent="0.25">
      <c r="A23" s="106" t="s">
        <v>78</v>
      </c>
    </row>
    <row r="24" spans="1:9" x14ac:dyDescent="0.25">
      <c r="A24" s="106" t="s">
        <v>77</v>
      </c>
    </row>
    <row r="25" spans="1:9" x14ac:dyDescent="0.25">
      <c r="A25" s="106" t="s">
        <v>76</v>
      </c>
    </row>
    <row r="26" spans="1:9" x14ac:dyDescent="0.25">
      <c r="A26" s="106" t="s">
        <v>75</v>
      </c>
    </row>
    <row r="27" spans="1:9" x14ac:dyDescent="0.25">
      <c r="A27" s="106" t="s">
        <v>74</v>
      </c>
    </row>
    <row r="28" spans="1:9" x14ac:dyDescent="0.25">
      <c r="A28" s="107" t="s">
        <v>73</v>
      </c>
      <c r="B28" s="107"/>
    </row>
    <row r="29" spans="1:9" x14ac:dyDescent="0.25">
      <c r="A29" s="107" t="s">
        <v>72</v>
      </c>
    </row>
    <row r="30" spans="1:9" x14ac:dyDescent="0.25">
      <c r="A30" s="107" t="s">
        <v>71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капремонт</vt:lpstr>
      <vt:lpstr>Молодцова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2019-03-19T11:37:52Z</dcterms:created>
  <dcterms:modified xsi:type="dcterms:W3CDTF">2019-03-21T07:51:51Z</dcterms:modified>
</cp:coreProperties>
</file>