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Молодцова7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5" i="1" l="1"/>
  <c r="H25" i="1" s="1"/>
  <c r="H30" i="1" s="1"/>
  <c r="K25" i="1"/>
  <c r="H26" i="1"/>
  <c r="K26" i="1"/>
  <c r="H27" i="1"/>
  <c r="K27" i="1"/>
  <c r="H28" i="1"/>
  <c r="K28" i="1"/>
  <c r="E29" i="1"/>
  <c r="F29" i="1"/>
  <c r="G29" i="1"/>
  <c r="H29" i="1"/>
  <c r="K29" i="1"/>
  <c r="D30" i="1"/>
  <c r="E30" i="1"/>
  <c r="F30" i="1"/>
  <c r="G30" i="1"/>
  <c r="G33" i="1"/>
  <c r="H33" i="1"/>
  <c r="H43" i="1" s="1"/>
  <c r="J33" i="1"/>
  <c r="K33" i="1"/>
  <c r="H34" i="1"/>
  <c r="H35" i="1"/>
  <c r="H36" i="1"/>
  <c r="H37" i="1"/>
  <c r="J37" i="1"/>
  <c r="K37" i="1"/>
  <c r="G38" i="1"/>
  <c r="H38" i="1"/>
  <c r="G39" i="1"/>
  <c r="H39" i="1"/>
  <c r="E40" i="1"/>
  <c r="F40" i="1"/>
  <c r="F43" i="1" s="1"/>
  <c r="G40" i="1"/>
  <c r="H40" i="1"/>
  <c r="J40" i="1"/>
  <c r="K40" i="1"/>
  <c r="E41" i="1"/>
  <c r="F41" i="1"/>
  <c r="G41" i="1"/>
  <c r="H41" i="1"/>
  <c r="G42" i="1"/>
  <c r="H42" i="1"/>
  <c r="D43" i="1"/>
  <c r="E43" i="1"/>
  <c r="G43" i="1"/>
  <c r="G54" i="1" s="1"/>
  <c r="H53" i="1"/>
  <c r="E54" i="1"/>
  <c r="H48" i="1" l="1"/>
</calcChain>
</file>

<file path=xl/sharedStrings.xml><?xml version="1.0" encoding="utf-8"?>
<sst xmlns="http://schemas.openxmlformats.org/spreadsheetml/2006/main" count="75" uniqueCount="68">
  <si>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</si>
  <si>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</si>
  <si>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</si>
  <si>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</si>
  <si>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Размещение рекламы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</si>
  <si>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</si>
  <si>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</si>
  <si>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</si>
  <si>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</si>
  <si>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</si>
  <si>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</si>
  <si>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</si>
  <si>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</si>
  <si>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</si>
  <si>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</si>
  <si>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</si>
  <si>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</si>
  <si>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</si>
  <si>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</si>
  <si>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</si>
  <si>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</si>
  <si>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</si>
  <si>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</si>
  <si>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</si>
  <si>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Н/2011-109 от 01.11.2011г.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</si>
  <si>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</si>
  <si>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</si>
  <si>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</si>
  <si>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</si>
  <si>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</si>
  <si>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</si>
  <si>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</si>
  <si>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</si>
  <si>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</si>
  <si>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</si>
  <si>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</si>
  <si>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</si>
  <si>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</si>
  <si>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</si>
  <si>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</si>
  <si>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</si>
  <si>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</si>
  <si>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7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</si>
  <si>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</si>
  <si>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</si>
  <si>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</si>
  <si>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ГВС- промывка - 3848.35р.</t>
  </si>
  <si>
    <t>изготовление ограждений - 10500р.</t>
  </si>
  <si>
    <t>ремонт и восстановление герметизации стеновых панелей - 124500.00р.</t>
  </si>
  <si>
    <t>расходный инвентарь - 387.72р</t>
  </si>
  <si>
    <t>аварийное обслуживание - 1710.03 р.</t>
  </si>
  <si>
    <t>ремонт мягкой кровли  329.36р.</t>
  </si>
  <si>
    <t>окраска металлических решеток и оград - 2904.50р.</t>
  </si>
  <si>
    <t>работы по электрике - 1065.54р.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</si>
  <si>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145</t>
    </r>
    <r>
      <rPr>
        <b/>
        <sz val="11"/>
        <color indexed="8"/>
        <rFont val="Calibri"/>
        <family val="2"/>
        <charset val="204"/>
      </rPr>
      <t xml:space="preserve">,25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</si>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</sst>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11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4" fontId="3" fillId="2" borderId="4" xfId="0" applyNumberFormat="1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" fillId="0" borderId="0" xfId="1"/>
    <xf numFmtId="2" fontId="17" fillId="0" borderId="9" xfId="1" applyNumberFormat="1" applyFont="1" applyFill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N54"/>
  <sheetViews>
    <sheetView topLeftCell="C24" zoomScaleNormal="100" workbookViewId="0">
      <selection activeCell="F29" sqref="F2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5.855468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40"/>
      <c r="D1" s="40"/>
      <c r="E1" s="40"/>
      <c r="F1" s="40"/>
      <c r="G1" s="40"/>
      <c r="H1" s="40"/>
      <c r="I1" s="40"/>
    </row>
    <row r="2" spans="3:9" ht="13.5" hidden="1" customHeight="1" thickBot="1" x14ac:dyDescent="0.25">
      <c r="C2" s="40"/>
      <c r="D2" s="40"/>
      <c r="E2" s="40" t="s">
        <v>45</v>
      </c>
      <c r="F2" s="40"/>
      <c r="G2" s="40"/>
      <c r="H2" s="40"/>
      <c r="I2" s="40"/>
    </row>
    <row r="3" spans="3:9" ht="13.5" hidden="1" customHeight="1" thickBot="1" x14ac:dyDescent="0.25">
      <c r="C3" s="39"/>
      <c r="D3" s="38"/>
      <c r="E3" s="37"/>
      <c r="F3" s="37"/>
      <c r="G3" s="37"/>
      <c r="H3" s="37"/>
      <c r="I3" s="36"/>
    </row>
    <row r="4" spans="3:9" ht="12.75" hidden="1" customHeight="1" x14ac:dyDescent="0.2">
      <c r="C4" s="35"/>
      <c r="D4" s="35"/>
      <c r="E4" s="34"/>
      <c r="F4" s="34"/>
      <c r="G4" s="34"/>
      <c r="H4" s="34"/>
      <c r="I4" s="34"/>
    </row>
    <row r="5" spans="3:9" ht="12.75" customHeight="1" x14ac:dyDescent="0.2">
      <c r="C5" s="35"/>
      <c r="D5" s="35"/>
      <c r="E5" s="34"/>
      <c r="F5" s="34"/>
      <c r="G5" s="34"/>
      <c r="H5" s="34"/>
      <c r="I5" s="34"/>
    </row>
    <row r="6" spans="3:9" ht="12.75" customHeight="1" x14ac:dyDescent="0.2">
      <c r="C6" s="35"/>
      <c r="D6" s="35"/>
      <c r="E6" s="34"/>
      <c r="F6" s="34"/>
      <c r="G6" s="34"/>
      <c r="H6" s="34"/>
      <c r="I6" s="34"/>
    </row>
    <row r="7" spans="3:9" ht="12.75" customHeight="1" x14ac:dyDescent="0.2">
      <c r="C7" s="35"/>
      <c r="D7" s="35"/>
      <c r="E7" s="34"/>
      <c r="F7" s="34"/>
      <c r="G7" s="34"/>
      <c r="H7" s="34"/>
      <c r="I7" s="34"/>
    </row>
    <row r="8" spans="3:9" ht="12.75" customHeight="1" x14ac:dyDescent="0.2">
      <c r="C8" s="35"/>
      <c r="D8" s="35"/>
      <c r="E8" s="34"/>
      <c r="F8" s="34"/>
      <c r="G8" s="34"/>
      <c r="H8" s="34"/>
      <c r="I8" s="34"/>
    </row>
    <row r="9" spans="3:9" ht="12.75" customHeight="1" x14ac:dyDescent="0.2">
      <c r="C9" s="35"/>
      <c r="D9" s="35"/>
      <c r="E9" s="34"/>
      <c r="F9" s="34"/>
      <c r="G9" s="34"/>
      <c r="H9" s="34"/>
      <c r="I9" s="34"/>
    </row>
    <row r="10" spans="3:9" ht="12.75" customHeight="1" x14ac:dyDescent="0.2">
      <c r="C10" s="35"/>
      <c r="D10" s="35"/>
      <c r="E10" s="34"/>
      <c r="F10" s="34"/>
      <c r="G10" s="34"/>
      <c r="H10" s="34"/>
      <c r="I10" s="34"/>
    </row>
    <row r="11" spans="3:9" ht="12.75" customHeight="1" x14ac:dyDescent="0.2">
      <c r="C11" s="35"/>
      <c r="D11" s="35"/>
      <c r="E11" s="34"/>
      <c r="F11" s="34"/>
      <c r="G11" s="34"/>
      <c r="H11" s="34"/>
      <c r="I11" s="34"/>
    </row>
    <row r="12" spans="3:9" ht="12.75" customHeight="1" x14ac:dyDescent="0.2">
      <c r="C12" s="35"/>
      <c r="D12" s="35"/>
      <c r="E12" s="34"/>
      <c r="F12" s="34"/>
      <c r="G12" s="34"/>
      <c r="H12" s="34"/>
      <c r="I12" s="34"/>
    </row>
    <row r="13" spans="3:9" ht="12.75" customHeight="1" x14ac:dyDescent="0.2">
      <c r="C13" s="35"/>
      <c r="D13" s="35"/>
      <c r="E13" s="34"/>
      <c r="F13" s="34"/>
      <c r="G13" s="34"/>
      <c r="H13" s="34"/>
      <c r="I13" s="34"/>
    </row>
    <row r="14" spans="3:9" ht="12.75" customHeight="1" x14ac:dyDescent="0.2">
      <c r="C14" s="35"/>
      <c r="D14" s="35"/>
      <c r="E14" s="34"/>
      <c r="F14" s="34"/>
      <c r="G14" s="34"/>
      <c r="H14" s="34"/>
      <c r="I14" s="34"/>
    </row>
    <row r="15" spans="3:9" ht="12.75" customHeight="1" x14ac:dyDescent="0.2">
      <c r="C15" s="35"/>
      <c r="D15" s="35"/>
      <c r="E15" s="34"/>
      <c r="F15" s="34"/>
      <c r="G15" s="34"/>
      <c r="H15" s="34"/>
      <c r="I15" s="34"/>
    </row>
    <row r="16" spans="3:9" ht="12.75" customHeight="1" x14ac:dyDescent="0.2">
      <c r="C16" s="35"/>
      <c r="D16" s="35"/>
      <c r="E16" s="34"/>
      <c r="F16" s="34"/>
      <c r="G16" s="34"/>
      <c r="H16" s="34"/>
      <c r="I16" s="34"/>
    </row>
    <row r="17" spans="3:14" ht="12.75" customHeight="1" x14ac:dyDescent="0.2">
      <c r="C17" s="35"/>
      <c r="D17" s="35"/>
      <c r="E17" s="34"/>
      <c r="F17" s="34"/>
      <c r="G17" s="34"/>
      <c r="H17" s="34"/>
      <c r="I17" s="34"/>
    </row>
    <row r="18" spans="3:14" ht="12.75" customHeight="1" x14ac:dyDescent="0.2">
      <c r="C18" s="35"/>
      <c r="D18" s="35"/>
      <c r="E18" s="34"/>
      <c r="F18" s="34"/>
      <c r="G18" s="34"/>
      <c r="H18" s="34"/>
      <c r="I18" s="34"/>
    </row>
    <row r="19" spans="3:14" ht="14.25" x14ac:dyDescent="0.2">
      <c r="C19" s="57" t="s">
        <v>44</v>
      </c>
      <c r="D19" s="57"/>
      <c r="E19" s="57"/>
      <c r="F19" s="57"/>
      <c r="G19" s="57"/>
      <c r="H19" s="57"/>
      <c r="I19" s="57"/>
    </row>
    <row r="20" spans="3:14" x14ac:dyDescent="0.2">
      <c r="C20" s="58" t="s">
        <v>43</v>
      </c>
      <c r="D20" s="58"/>
      <c r="E20" s="58"/>
      <c r="F20" s="58"/>
      <c r="G20" s="58"/>
      <c r="H20" s="58"/>
      <c r="I20" s="58"/>
    </row>
    <row r="21" spans="3:14" x14ac:dyDescent="0.2">
      <c r="C21" s="58" t="s">
        <v>42</v>
      </c>
      <c r="D21" s="58"/>
      <c r="E21" s="58"/>
      <c r="F21" s="58"/>
      <c r="G21" s="58"/>
      <c r="H21" s="58"/>
      <c r="I21" s="58"/>
    </row>
    <row r="22" spans="3:14" ht="6" customHeight="1" thickBot="1" x14ac:dyDescent="0.25">
      <c r="C22" s="59"/>
      <c r="D22" s="59"/>
      <c r="E22" s="59"/>
      <c r="F22" s="59"/>
      <c r="G22" s="59"/>
      <c r="H22" s="59"/>
      <c r="I22" s="59"/>
    </row>
    <row r="23" spans="3:14" ht="53.25" customHeight="1" thickBot="1" x14ac:dyDescent="0.25">
      <c r="C23" s="29" t="s">
        <v>32</v>
      </c>
      <c r="D23" s="32" t="s">
        <v>31</v>
      </c>
      <c r="E23" s="31" t="s">
        <v>30</v>
      </c>
      <c r="F23" s="31" t="s">
        <v>29</v>
      </c>
      <c r="G23" s="31" t="s">
        <v>28</v>
      </c>
      <c r="H23" s="31" t="s">
        <v>27</v>
      </c>
      <c r="I23" s="32" t="s">
        <v>41</v>
      </c>
    </row>
    <row r="24" spans="3:14" ht="13.5" customHeight="1" thickBot="1" x14ac:dyDescent="0.25">
      <c r="C24" s="60" t="s">
        <v>40</v>
      </c>
      <c r="D24" s="61"/>
      <c r="E24" s="61"/>
      <c r="F24" s="61"/>
      <c r="G24" s="61"/>
      <c r="H24" s="61"/>
      <c r="I24" s="62"/>
    </row>
    <row r="25" spans="3:14" ht="13.5" customHeight="1" thickBot="1" x14ac:dyDescent="0.25">
      <c r="C25" s="17" t="s">
        <v>39</v>
      </c>
      <c r="D25" s="23">
        <v>235479.33999999985</v>
      </c>
      <c r="E25" s="25">
        <v>1088689.96</v>
      </c>
      <c r="F25" s="25">
        <f>1030882.26+14349.09</f>
        <v>1045231.35</v>
      </c>
      <c r="G25" s="25">
        <v>1031952.11</v>
      </c>
      <c r="H25" s="25">
        <f>+D25+E25-F25</f>
        <v>278937.94999999984</v>
      </c>
      <c r="I25" s="52" t="s">
        <v>38</v>
      </c>
      <c r="K25" s="33">
        <f>21347.48+14890.07+5829.15+189716.09</f>
        <v>231782.79</v>
      </c>
    </row>
    <row r="26" spans="3:14" ht="13.5" customHeight="1" thickBot="1" x14ac:dyDescent="0.25">
      <c r="C26" s="17" t="s">
        <v>37</v>
      </c>
      <c r="D26" s="23">
        <v>78786.119999999937</v>
      </c>
      <c r="E26" s="20">
        <v>320868.78999999998</v>
      </c>
      <c r="F26" s="20">
        <v>307298.06</v>
      </c>
      <c r="G26" s="25">
        <v>456439.63</v>
      </c>
      <c r="H26" s="25">
        <f>+D26+E26-F26</f>
        <v>92356.849999999919</v>
      </c>
      <c r="I26" s="53"/>
      <c r="K26" s="33">
        <f>1266.26+8386.46+4333.07+83394.76-442.15</f>
        <v>96938.4</v>
      </c>
    </row>
    <row r="27" spans="3:14" ht="13.5" customHeight="1" thickBot="1" x14ac:dyDescent="0.25">
      <c r="C27" s="17" t="s">
        <v>36</v>
      </c>
      <c r="D27" s="23">
        <v>52967.940000000119</v>
      </c>
      <c r="E27" s="20">
        <v>226442.33</v>
      </c>
      <c r="F27" s="20">
        <v>207830.91</v>
      </c>
      <c r="G27" s="25">
        <v>198677.04</v>
      </c>
      <c r="H27" s="25">
        <f>+D27+E27-F27</f>
        <v>71579.360000000132</v>
      </c>
      <c r="I27" s="53"/>
      <c r="K27" s="1">
        <f>10831.25+49479.16-187.9+979.01</f>
        <v>61101.520000000004</v>
      </c>
    </row>
    <row r="28" spans="3:14" ht="13.5" customHeight="1" thickBot="1" x14ac:dyDescent="0.25">
      <c r="C28" s="17" t="s">
        <v>35</v>
      </c>
      <c r="D28" s="23">
        <v>32596.819999999949</v>
      </c>
      <c r="E28" s="20">
        <v>155256.59</v>
      </c>
      <c r="F28" s="20">
        <v>145099.87</v>
      </c>
      <c r="G28" s="25">
        <v>154089.25</v>
      </c>
      <c r="H28" s="25">
        <f>+D28+E28-F28</f>
        <v>42753.53999999995</v>
      </c>
      <c r="I28" s="53"/>
      <c r="K28" s="1">
        <f>3778.17+17754.66-65.95+1219+12121.58-61.05+151.52</f>
        <v>34897.929999999993</v>
      </c>
    </row>
    <row r="29" spans="3:14" ht="13.5" customHeight="1" thickBot="1" x14ac:dyDescent="0.25">
      <c r="C29" s="17" t="s">
        <v>34</v>
      </c>
      <c r="D29" s="23">
        <v>4901.6999999999971</v>
      </c>
      <c r="E29" s="20">
        <f>9671.64+8521.24+8778.28+10580.48</f>
        <v>37551.64</v>
      </c>
      <c r="F29" s="20">
        <f>9717.81+0.48+2.98+11745.16+5476.47+7381.98</f>
        <v>34324.880000000005</v>
      </c>
      <c r="G29" s="25">
        <f>+E29</f>
        <v>37551.64</v>
      </c>
      <c r="H29" s="25">
        <f>+D29+E29-F29</f>
        <v>8128.4599999999919</v>
      </c>
      <c r="I29" s="54"/>
      <c r="K29" s="1">
        <f>522.22+2938.36+1073.01+59.49+74.02+7.61</f>
        <v>4674.71</v>
      </c>
      <c r="N29" s="27"/>
    </row>
    <row r="30" spans="3:14" ht="13.5" customHeight="1" thickBot="1" x14ac:dyDescent="0.25">
      <c r="C30" s="17" t="s">
        <v>9</v>
      </c>
      <c r="D30" s="16">
        <f>SUM(D25:D29)</f>
        <v>404731.91999999987</v>
      </c>
      <c r="E30" s="16">
        <f>SUM(E25:E29)</f>
        <v>1828809.31</v>
      </c>
      <c r="F30" s="16">
        <f>SUM(F25:F29)</f>
        <v>1739785.0699999998</v>
      </c>
      <c r="G30" s="16">
        <f>SUM(G25:G29)</f>
        <v>1878709.67</v>
      </c>
      <c r="H30" s="16">
        <f>SUM(H25:H29)</f>
        <v>493756.1599999998</v>
      </c>
      <c r="I30" s="17"/>
    </row>
    <row r="31" spans="3:14" ht="13.5" customHeight="1" thickBot="1" x14ac:dyDescent="0.25">
      <c r="C31" s="46" t="s">
        <v>33</v>
      </c>
      <c r="D31" s="46"/>
      <c r="E31" s="46"/>
      <c r="F31" s="46"/>
      <c r="G31" s="46"/>
      <c r="H31" s="46"/>
      <c r="I31" s="46"/>
    </row>
    <row r="32" spans="3:14" ht="55.5" customHeight="1" thickBot="1" x14ac:dyDescent="0.25">
      <c r="C32" s="24" t="s">
        <v>32</v>
      </c>
      <c r="D32" s="32" t="s">
        <v>31</v>
      </c>
      <c r="E32" s="31" t="s">
        <v>30</v>
      </c>
      <c r="F32" s="31" t="s">
        <v>29</v>
      </c>
      <c r="G32" s="31" t="s">
        <v>28</v>
      </c>
      <c r="H32" s="31" t="s">
        <v>27</v>
      </c>
      <c r="I32" s="30" t="s">
        <v>26</v>
      </c>
    </row>
    <row r="33" spans="3:11" ht="26.25" customHeight="1" thickBot="1" x14ac:dyDescent="0.25">
      <c r="C33" s="29" t="s">
        <v>25</v>
      </c>
      <c r="D33" s="28">
        <v>111122.48999999999</v>
      </c>
      <c r="E33" s="19">
        <v>711762.48</v>
      </c>
      <c r="F33" s="19">
        <v>664381.16</v>
      </c>
      <c r="G33" s="19">
        <f>+E33</f>
        <v>711762.48</v>
      </c>
      <c r="H33" s="19">
        <f t="shared" ref="H33:H42" si="0">+D33+E33-F33</f>
        <v>158503.80999999994</v>
      </c>
      <c r="I33" s="55" t="s">
        <v>24</v>
      </c>
      <c r="J33" s="27">
        <f>105485.4-1680.51+62.89-21.72+19.1-6.59-D33</f>
        <v>-7263.9199999999837</v>
      </c>
      <c r="K33" s="27">
        <f>120425.74+1716.3+466.76-H33</f>
        <v>-35895.009999999937</v>
      </c>
    </row>
    <row r="34" spans="3:11" ht="14.25" customHeight="1" thickBot="1" x14ac:dyDescent="0.25">
      <c r="C34" s="17" t="s">
        <v>23</v>
      </c>
      <c r="D34" s="23">
        <v>23168.070000000007</v>
      </c>
      <c r="E34" s="25">
        <v>150565.04</v>
      </c>
      <c r="F34" s="25">
        <v>140507.67000000001</v>
      </c>
      <c r="G34" s="19">
        <v>145245.5</v>
      </c>
      <c r="H34" s="19">
        <f t="shared" si="0"/>
        <v>33225.440000000002</v>
      </c>
      <c r="I34" s="56"/>
      <c r="J34" s="27"/>
    </row>
    <row r="35" spans="3:11" ht="13.5" customHeight="1" thickBot="1" x14ac:dyDescent="0.25">
      <c r="C35" s="24" t="s">
        <v>22</v>
      </c>
      <c r="D35" s="26">
        <v>381.69000000001984</v>
      </c>
      <c r="E35" s="25"/>
      <c r="F35" s="25">
        <v>177.5</v>
      </c>
      <c r="G35" s="19"/>
      <c r="H35" s="19">
        <f t="shared" si="0"/>
        <v>204.19000000001984</v>
      </c>
      <c r="I35" s="22"/>
    </row>
    <row r="36" spans="3:11" ht="12.75" hidden="1" customHeight="1" thickBot="1" x14ac:dyDescent="0.25">
      <c r="C36" s="17" t="s">
        <v>21</v>
      </c>
      <c r="D36" s="23">
        <v>0</v>
      </c>
      <c r="E36" s="25"/>
      <c r="F36" s="25"/>
      <c r="G36" s="19"/>
      <c r="H36" s="19">
        <f t="shared" si="0"/>
        <v>0</v>
      </c>
      <c r="I36" s="22" t="s">
        <v>20</v>
      </c>
    </row>
    <row r="37" spans="3:11" ht="27" customHeight="1" thickBot="1" x14ac:dyDescent="0.25">
      <c r="C37" s="17" t="s">
        <v>19</v>
      </c>
      <c r="D37" s="23">
        <v>25381.259999999951</v>
      </c>
      <c r="E37" s="25">
        <v>163840.44</v>
      </c>
      <c r="F37" s="25">
        <v>152300.29999999999</v>
      </c>
      <c r="G37" s="19">
        <v>349995.49</v>
      </c>
      <c r="H37" s="19">
        <f t="shared" si="0"/>
        <v>36921.399999999965</v>
      </c>
      <c r="I37" s="18" t="s">
        <v>18</v>
      </c>
      <c r="J37" s="1">
        <f>16848.52-378.01+6862.56</f>
        <v>23333.070000000003</v>
      </c>
      <c r="K37" s="1">
        <f>7247.04+5786.59+14340.51</f>
        <v>27374.14</v>
      </c>
    </row>
    <row r="38" spans="3:11" ht="30.75" customHeight="1" thickBot="1" x14ac:dyDescent="0.25">
      <c r="C38" s="17" t="s">
        <v>17</v>
      </c>
      <c r="D38" s="23">
        <v>1235.239999999998</v>
      </c>
      <c r="E38" s="20">
        <v>8295.6</v>
      </c>
      <c r="F38" s="20">
        <v>7693.1</v>
      </c>
      <c r="G38" s="19">
        <f>+E38</f>
        <v>8295.6</v>
      </c>
      <c r="H38" s="19">
        <f t="shared" si="0"/>
        <v>1837.739999999998</v>
      </c>
      <c r="I38" s="18" t="s">
        <v>16</v>
      </c>
    </row>
    <row r="39" spans="3:11" ht="13.5" customHeight="1" thickBot="1" x14ac:dyDescent="0.25">
      <c r="C39" s="24" t="s">
        <v>15</v>
      </c>
      <c r="D39" s="23">
        <v>18049.039999999994</v>
      </c>
      <c r="E39" s="20">
        <v>90198.35</v>
      </c>
      <c r="F39" s="20">
        <v>90305.5</v>
      </c>
      <c r="G39" s="19">
        <f>+E39</f>
        <v>90198.35</v>
      </c>
      <c r="H39" s="19">
        <f t="shared" si="0"/>
        <v>17941.89</v>
      </c>
      <c r="I39" s="22"/>
    </row>
    <row r="40" spans="3:11" ht="13.5" customHeight="1" thickBot="1" x14ac:dyDescent="0.25">
      <c r="C40" s="24" t="s">
        <v>14</v>
      </c>
      <c r="D40" s="23">
        <v>10275.819999999992</v>
      </c>
      <c r="E40" s="20">
        <f>18187.69+11925.79</f>
        <v>30113.48</v>
      </c>
      <c r="F40" s="20">
        <f>22610.82+13334.89</f>
        <v>35945.71</v>
      </c>
      <c r="G40" s="19">
        <f>+E40</f>
        <v>30113.48</v>
      </c>
      <c r="H40" s="19">
        <f t="shared" si="0"/>
        <v>4443.5899999999892</v>
      </c>
      <c r="I40" s="22"/>
      <c r="J40" s="1">
        <f>3130.52-174.8+1550.19-86.56</f>
        <v>4419.3499999999995</v>
      </c>
      <c r="K40" s="1">
        <f>11700.82+5800.66</f>
        <v>17501.48</v>
      </c>
    </row>
    <row r="41" spans="3:11" ht="13.5" customHeight="1" thickBot="1" x14ac:dyDescent="0.25">
      <c r="C41" s="24" t="s">
        <v>13</v>
      </c>
      <c r="D41" s="23">
        <v>3016.4500000000044</v>
      </c>
      <c r="E41" s="20">
        <f>18514.17+6398.41</f>
        <v>24912.579999999998</v>
      </c>
      <c r="F41" s="20">
        <f>17195.54+5873.93</f>
        <v>23069.47</v>
      </c>
      <c r="G41" s="19">
        <f>+E41</f>
        <v>24912.579999999998</v>
      </c>
      <c r="H41" s="19">
        <f t="shared" si="0"/>
        <v>4859.5600000000013</v>
      </c>
      <c r="I41" s="22" t="s">
        <v>12</v>
      </c>
    </row>
    <row r="42" spans="3:11" ht="13.5" customHeight="1" thickBot="1" x14ac:dyDescent="0.25">
      <c r="C42" s="17" t="s">
        <v>11</v>
      </c>
      <c r="D42" s="21">
        <v>6114.9300000000076</v>
      </c>
      <c r="E42" s="20">
        <v>40234.36</v>
      </c>
      <c r="F42" s="20">
        <v>37342.19</v>
      </c>
      <c r="G42" s="19">
        <f>+E42</f>
        <v>40234.36</v>
      </c>
      <c r="H42" s="19">
        <f t="shared" si="0"/>
        <v>9007.1000000000058</v>
      </c>
      <c r="I42" s="18" t="s">
        <v>10</v>
      </c>
    </row>
    <row r="43" spans="3:11" s="14" customFormat="1" ht="13.5" customHeight="1" thickBot="1" x14ac:dyDescent="0.25">
      <c r="C43" s="17" t="s">
        <v>9</v>
      </c>
      <c r="D43" s="16">
        <f>SUM(D33:D42)</f>
        <v>198744.99</v>
      </c>
      <c r="E43" s="16">
        <f>SUM(E33:E42)</f>
        <v>1219922.33</v>
      </c>
      <c r="F43" s="16">
        <f>SUM(F33:F42)</f>
        <v>1151722.5999999999</v>
      </c>
      <c r="G43" s="16">
        <f>SUM(G33:G42)</f>
        <v>1400757.8400000003</v>
      </c>
      <c r="H43" s="16">
        <f>SUM(H33:H42)</f>
        <v>266944.71999999991</v>
      </c>
      <c r="I43" s="15"/>
    </row>
    <row r="44" spans="3:11" ht="13.5" customHeight="1" thickBot="1" x14ac:dyDescent="0.25">
      <c r="C44" s="50" t="s">
        <v>8</v>
      </c>
      <c r="D44" s="50"/>
      <c r="E44" s="50"/>
      <c r="F44" s="50"/>
      <c r="G44" s="50"/>
      <c r="H44" s="50"/>
      <c r="I44" s="50"/>
    </row>
    <row r="45" spans="3:11" ht="29.25" customHeight="1" thickBot="1" x14ac:dyDescent="0.25">
      <c r="C45" s="13" t="s">
        <v>7</v>
      </c>
      <c r="D45" s="51" t="s">
        <v>6</v>
      </c>
      <c r="E45" s="51"/>
      <c r="F45" s="51"/>
      <c r="G45" s="51"/>
      <c r="H45" s="51"/>
      <c r="I45" s="12" t="s">
        <v>5</v>
      </c>
    </row>
    <row r="46" spans="3:11" s="9" customFormat="1" ht="15" hidden="1" customHeight="1" thickBot="1" x14ac:dyDescent="0.25">
      <c r="C46" s="44" t="s">
        <v>4</v>
      </c>
      <c r="D46" s="47"/>
      <c r="E46" s="48"/>
      <c r="F46" s="48"/>
      <c r="G46" s="48"/>
      <c r="H46" s="49"/>
      <c r="I46" s="11"/>
    </row>
    <row r="47" spans="3:11" s="9" customFormat="1" ht="17.25" hidden="1" customHeight="1" thickBot="1" x14ac:dyDescent="0.25">
      <c r="C47" s="45"/>
      <c r="D47" s="41"/>
      <c r="E47" s="42"/>
      <c r="F47" s="42"/>
      <c r="G47" s="42"/>
      <c r="H47" s="43"/>
      <c r="I47" s="10"/>
    </row>
    <row r="48" spans="3:11" ht="18" customHeight="1" x14ac:dyDescent="0.3">
      <c r="C48" s="8" t="s">
        <v>3</v>
      </c>
      <c r="D48" s="8"/>
      <c r="E48" s="8"/>
      <c r="F48" s="8"/>
      <c r="G48" s="8"/>
      <c r="H48" s="7">
        <f>+H30+H43</f>
        <v>760700.87999999966</v>
      </c>
    </row>
    <row r="49" spans="3:8" ht="12" customHeight="1" x14ac:dyDescent="0.25">
      <c r="C49" s="6" t="s">
        <v>2</v>
      </c>
      <c r="D49" s="6"/>
      <c r="F49" s="5"/>
      <c r="G49" s="5"/>
      <c r="H49" s="5"/>
    </row>
    <row r="50" spans="3:8" ht="12.75" hidden="1" customHeight="1" x14ac:dyDescent="0.2">
      <c r="C50" s="4" t="s">
        <v>1</v>
      </c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D52" s="3"/>
      <c r="E52" s="3"/>
      <c r="F52" s="3"/>
      <c r="G52" s="3"/>
      <c r="H52" s="3"/>
    </row>
    <row r="53" spans="3:8" hidden="1" x14ac:dyDescent="0.2">
      <c r="D53" s="3"/>
      <c r="H53" s="3">
        <f>36921.4+9007.1+1837.74+2873.26+1570.33+33225.44+204.19+158503.81+17941.89+3691.95+1167.61</f>
        <v>266944.72000000003</v>
      </c>
    </row>
    <row r="54" spans="3:8" x14ac:dyDescent="0.2">
      <c r="C54" s="2" t="s">
        <v>0</v>
      </c>
      <c r="E54" s="3">
        <f>+E43+E30+5580</f>
        <v>3054311.64</v>
      </c>
      <c r="F54" s="3"/>
      <c r="G54" s="3">
        <f>+G43+G30</f>
        <v>3279467.5100000002</v>
      </c>
    </row>
  </sheetData>
  <mergeCells count="13">
    <mergeCell ref="I25:I29"/>
    <mergeCell ref="I33:I34"/>
    <mergeCell ref="C19:I19"/>
    <mergeCell ref="C20:I20"/>
    <mergeCell ref="C21:I21"/>
    <mergeCell ref="C22:I22"/>
    <mergeCell ref="C24:I24"/>
    <mergeCell ref="D47:H47"/>
    <mergeCell ref="C46:C47"/>
    <mergeCell ref="C31:I31"/>
    <mergeCell ref="D46:H46"/>
    <mergeCell ref="C44:I44"/>
    <mergeCell ref="D45:H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abSelected="1" topLeftCell="A15" zoomScaleNormal="100" zoomScaleSheetLayoutView="120" workbookViewId="0">
      <selection activeCell="B17" sqref="B17"/>
    </sheetView>
  </sheetViews>
  <sheetFormatPr defaultRowHeight="15" x14ac:dyDescent="0.25"/>
  <cols>
    <col min="1" max="1" width="4.5703125" style="63" customWidth="1"/>
    <col min="2" max="2" width="12.42578125" style="63" customWidth="1"/>
    <col min="3" max="3" width="13.28515625" style="63" hidden="1" customWidth="1"/>
    <col min="4" max="4" width="12.140625" style="63" customWidth="1"/>
    <col min="5" max="5" width="13.5703125" style="63" customWidth="1"/>
    <col min="6" max="6" width="13.28515625" style="63" customWidth="1"/>
    <col min="7" max="7" width="14.28515625" style="63" customWidth="1"/>
    <col min="8" max="9" width="15.140625" style="63" customWidth="1"/>
    <col min="10" max="16384" width="9.140625" style="63"/>
  </cols>
  <sheetData>
    <row r="13" spans="1:9" x14ac:dyDescent="0.25">
      <c r="A13" s="68" t="s">
        <v>67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 t="s">
        <v>66</v>
      </c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8" t="s">
        <v>65</v>
      </c>
      <c r="B15" s="68"/>
      <c r="C15" s="68"/>
      <c r="D15" s="68"/>
      <c r="E15" s="68"/>
      <c r="F15" s="68"/>
      <c r="G15" s="68"/>
      <c r="H15" s="68"/>
      <c r="I15" s="68"/>
    </row>
    <row r="16" spans="1:9" ht="60" x14ac:dyDescent="0.25">
      <c r="A16" s="66" t="s">
        <v>64</v>
      </c>
      <c r="B16" s="66" t="s">
        <v>63</v>
      </c>
      <c r="C16" s="66" t="s">
        <v>62</v>
      </c>
      <c r="D16" s="66" t="s">
        <v>61</v>
      </c>
      <c r="E16" s="66" t="s">
        <v>60</v>
      </c>
      <c r="F16" s="67" t="s">
        <v>59</v>
      </c>
      <c r="G16" s="67" t="s">
        <v>58</v>
      </c>
      <c r="H16" s="66" t="s">
        <v>57</v>
      </c>
      <c r="I16" s="66" t="s">
        <v>56</v>
      </c>
    </row>
    <row r="17" spans="1:9" x14ac:dyDescent="0.25">
      <c r="A17" s="65" t="s">
        <v>55</v>
      </c>
      <c r="B17" s="64">
        <v>37.520850000000003</v>
      </c>
      <c r="C17" s="64"/>
      <c r="D17" s="64">
        <v>150.56504000000001</v>
      </c>
      <c r="E17" s="64">
        <v>140.50766999999999</v>
      </c>
      <c r="F17" s="64">
        <v>5.58</v>
      </c>
      <c r="G17" s="64">
        <v>145.24549999999999</v>
      </c>
      <c r="H17" s="64">
        <v>33.225439999999999</v>
      </c>
      <c r="I17" s="64">
        <f>B17+D17+F17-G17</f>
        <v>48.420390000000026</v>
      </c>
    </row>
    <row r="19" spans="1:9" x14ac:dyDescent="0.25">
      <c r="A19" s="63" t="s">
        <v>54</v>
      </c>
    </row>
    <row r="20" spans="1:9" x14ac:dyDescent="0.25">
      <c r="A20" s="63" t="s">
        <v>53</v>
      </c>
    </row>
    <row r="21" spans="1:9" x14ac:dyDescent="0.25">
      <c r="A21" s="63" t="s">
        <v>52</v>
      </c>
    </row>
    <row r="22" spans="1:9" x14ac:dyDescent="0.25">
      <c r="A22" s="63" t="s">
        <v>51</v>
      </c>
    </row>
    <row r="23" spans="1:9" x14ac:dyDescent="0.25">
      <c r="A23" s="63" t="s">
        <v>50</v>
      </c>
    </row>
    <row r="24" spans="1:9" x14ac:dyDescent="0.25">
      <c r="A24" s="63" t="s">
        <v>49</v>
      </c>
    </row>
    <row r="25" spans="1:9" x14ac:dyDescent="0.25">
      <c r="A25" s="63" t="s">
        <v>48</v>
      </c>
    </row>
    <row r="26" spans="1:9" x14ac:dyDescent="0.25">
      <c r="A26" s="63" t="s">
        <v>47</v>
      </c>
    </row>
    <row r="27" spans="1:9" x14ac:dyDescent="0.25">
      <c r="A27" s="63" t="s">
        <v>46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Молодцова7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2019-03-19T11:38:39Z</dcterms:created>
  <dcterms:modified xsi:type="dcterms:W3CDTF">2019-03-21T07:52:45Z</dcterms:modified>
</cp:coreProperties>
</file>