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Молодцова 9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F26" i="1" l="1"/>
  <c r="H26" i="1"/>
  <c r="K26" i="1"/>
  <c r="H27" i="1"/>
  <c r="K27" i="1"/>
  <c r="H28" i="1"/>
  <c r="K28" i="1"/>
  <c r="H29" i="1"/>
  <c r="K29" i="1"/>
  <c r="E30" i="1"/>
  <c r="H30" i="1" s="1"/>
  <c r="F30" i="1"/>
  <c r="G30" i="1"/>
  <c r="K30" i="1"/>
  <c r="D31" i="1"/>
  <c r="E31" i="1"/>
  <c r="F31" i="1"/>
  <c r="G31" i="1"/>
  <c r="G34" i="1"/>
  <c r="G44" i="1" s="1"/>
  <c r="G56" i="1" s="1"/>
  <c r="H34" i="1"/>
  <c r="J34" i="1"/>
  <c r="K34" i="1"/>
  <c r="H35" i="1"/>
  <c r="J35" i="1"/>
  <c r="H36" i="1"/>
  <c r="G37" i="1"/>
  <c r="H37" i="1"/>
  <c r="J37" i="1"/>
  <c r="H38" i="1"/>
  <c r="J38" i="1"/>
  <c r="K38" i="1"/>
  <c r="G39" i="1"/>
  <c r="H39" i="1"/>
  <c r="J39" i="1"/>
  <c r="G40" i="1"/>
  <c r="H40" i="1"/>
  <c r="J40" i="1"/>
  <c r="E41" i="1"/>
  <c r="F41" i="1"/>
  <c r="G41" i="1"/>
  <c r="H41" i="1"/>
  <c r="J41" i="1"/>
  <c r="K41" i="1"/>
  <c r="E42" i="1"/>
  <c r="F42" i="1"/>
  <c r="G42" i="1"/>
  <c r="H42" i="1"/>
  <c r="G43" i="1"/>
  <c r="H43" i="1"/>
  <c r="J43" i="1"/>
  <c r="D44" i="1"/>
  <c r="E44" i="1"/>
  <c r="F44" i="1"/>
  <c r="H44" i="1"/>
  <c r="H55" i="1" s="1"/>
  <c r="H54" i="1"/>
  <c r="E56" i="1"/>
  <c r="H31" i="1" l="1"/>
  <c r="H49" i="1" s="1"/>
</calcChain>
</file>

<file path=xl/sharedStrings.xml><?xml version="1.0" encoding="utf-8"?>
<sst xmlns="http://schemas.openxmlformats.org/spreadsheetml/2006/main" count="86" uniqueCount="78">
  <si>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</si>
  <si>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</si>
  <si>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</si>
  <si>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</si>
  <si>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МАУ " Сертоловское КСЦ "Спектр</t>
  </si>
  <si>
    <t xml:space="preserve">Поступило от МАУ " Сертоловское КСЦ "Спектр" за управление и содержание общедомового имущества, и за сбор ТБО 6084.17 руб. </t>
  </si>
  <si>
    <t>МАУ "Сертоловское КСЦ "Спектр"</t>
  </si>
  <si>
    <t>ИП Примерова Е.Б.</t>
  </si>
  <si>
    <t xml:space="preserve">Поступило от  Примерова Е.Б.. за управление и содержание общедомового имущества, и за сбор ТБО 13381.61 руб. 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</si>
  <si>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</si>
  <si>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</si>
  <si>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</si>
  <si>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</si>
  <si>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</si>
  <si>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</si>
  <si>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</si>
  <si>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</si>
  <si>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</si>
  <si>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</si>
  <si>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</si>
  <si>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</si>
  <si>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</si>
  <si>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</si>
  <si>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</si>
  <si>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</si>
  <si>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</si>
  <si>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</si>
  <si>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</si>
  <si>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Н/2008-19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</si>
  <si>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</si>
  <si>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</si>
  <si>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</si>
  <si>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</si>
  <si>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</si>
  <si>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</si>
  <si>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</si>
  <si>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</si>
  <si>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</si>
  <si>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</si>
  <si>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</si>
  <si>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</si>
  <si>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</si>
  <si>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</si>
  <si>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</si>
  <si>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</si>
  <si>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</si>
  <si>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9  по ул. Молодцова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</si>
  <si>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</si>
  <si>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</si>
  <si>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</si>
  <si>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восстановление асфальтового покрытия - 10050.00р.</t>
  </si>
  <si>
    <t>реконструкция узла учета ХВС - 241646.00р.</t>
  </si>
  <si>
    <t>откидной пандус - 12942.50р.</t>
  </si>
  <si>
    <t>расходный инвентарь - 3006.78р</t>
  </si>
  <si>
    <t>аварийное обслуживание - 17.98 р.</t>
  </si>
  <si>
    <t>изготовление и установка подвальных решеток - 1515.13р.</t>
  </si>
  <si>
    <t>ремонт скамейки - 616.49р.</t>
  </si>
  <si>
    <t>ремонт систем ХВС, ГВС - 1588.14р.</t>
  </si>
  <si>
    <t>ремонт кровли - 7980.89р.</t>
  </si>
  <si>
    <t>смена задвижек водомерного узла - 13127.69р.</t>
  </si>
  <si>
    <t>ремонт цо - 3376.14р.</t>
  </si>
  <si>
    <t>установка навесного замка - 347.26р.</t>
  </si>
  <si>
    <t>работы по электрике - 298.20р.</t>
  </si>
  <si>
    <t>демонтаж и установка радиаторов - 17736.30р.</t>
  </si>
  <si>
    <r>
      <rPr>
        <sz val="10"/>
        <rFont val="Arial Cyr"/>
        <charset val="204"/>
      </rP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314.25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</si>
  <si>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</si>
  <si>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</si>
  <si>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</si>
  <si>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</si>
  <si>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</si>
  <si>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</si>
  <si>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</si>
  <si>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</si>
  <si>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</si>
  <si>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</si>
  <si>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9 по ул. Молодцова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</si>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</sst>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right" vertical="top" wrapText="1"/>
    </xf>
    <xf numFmtId="2" fontId="0" fillId="0" borderId="0" xfId="0" applyNumberFormat="1" applyFill="1"/>
    <xf numFmtId="0" fontId="10" fillId="0" borderId="7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0" xfId="0" applyFont="1" applyFill="1"/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ill="1" applyBorder="1"/>
    <xf numFmtId="0" fontId="1" fillId="0" borderId="0" xfId="1" applyFill="1"/>
    <xf numFmtId="0" fontId="17" fillId="0" borderId="0" xfId="1" applyFont="1"/>
    <xf numFmtId="2" fontId="17" fillId="0" borderId="5" xfId="1" applyNumberFormat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K56"/>
  <sheetViews>
    <sheetView tabSelected="1" topLeftCell="C28" zoomScaleNormal="100" zoomScaleSheetLayoutView="100" workbookViewId="0">
      <selection activeCell="F30" sqref="F3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14062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4.285156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9"/>
      <c r="D1" s="39"/>
      <c r="E1" s="39"/>
      <c r="F1" s="39"/>
      <c r="G1" s="39"/>
      <c r="H1" s="39"/>
      <c r="I1" s="39"/>
    </row>
    <row r="2" spans="3:9" ht="13.5" hidden="1" customHeight="1" thickBot="1" x14ac:dyDescent="0.25">
      <c r="C2" s="39"/>
      <c r="D2" s="39"/>
      <c r="E2" s="39" t="s">
        <v>49</v>
      </c>
      <c r="F2" s="39"/>
      <c r="G2" s="39"/>
      <c r="H2" s="39"/>
      <c r="I2" s="39"/>
    </row>
    <row r="3" spans="3:9" ht="13.5" hidden="1" customHeight="1" thickBot="1" x14ac:dyDescent="0.25">
      <c r="C3" s="38"/>
      <c r="D3" s="37"/>
      <c r="E3" s="36"/>
      <c r="F3" s="36"/>
      <c r="G3" s="36"/>
      <c r="H3" s="36"/>
      <c r="I3" s="35"/>
    </row>
    <row r="4" spans="3:9" ht="12.75" hidden="1" customHeight="1" x14ac:dyDescent="0.2">
      <c r="C4" s="34"/>
      <c r="D4" s="34"/>
      <c r="E4" s="33"/>
      <c r="F4" s="33"/>
      <c r="G4" s="33"/>
      <c r="H4" s="33"/>
      <c r="I4" s="33"/>
    </row>
    <row r="5" spans="3:9" ht="12.75" customHeight="1" x14ac:dyDescent="0.2">
      <c r="C5" s="34"/>
      <c r="D5" s="34"/>
      <c r="E5" s="33"/>
      <c r="F5" s="33"/>
      <c r="G5" s="33"/>
      <c r="H5" s="33"/>
      <c r="I5" s="33"/>
    </row>
    <row r="6" spans="3:9" ht="12.75" customHeight="1" x14ac:dyDescent="0.2">
      <c r="C6" s="34"/>
      <c r="D6" s="34"/>
      <c r="E6" s="33"/>
      <c r="F6" s="33"/>
      <c r="G6" s="33"/>
      <c r="H6" s="33"/>
      <c r="I6" s="33"/>
    </row>
    <row r="7" spans="3:9" ht="12.75" customHeight="1" x14ac:dyDescent="0.2">
      <c r="C7" s="34"/>
      <c r="D7" s="34"/>
      <c r="E7" s="33"/>
      <c r="F7" s="33"/>
      <c r="G7" s="33"/>
      <c r="H7" s="33"/>
      <c r="I7" s="33"/>
    </row>
    <row r="8" spans="3:9" ht="12.75" customHeight="1" x14ac:dyDescent="0.2">
      <c r="C8" s="34"/>
      <c r="D8" s="34"/>
      <c r="E8" s="33"/>
      <c r="F8" s="33"/>
      <c r="G8" s="33"/>
      <c r="H8" s="33"/>
      <c r="I8" s="33"/>
    </row>
    <row r="9" spans="3:9" ht="12.75" customHeight="1" x14ac:dyDescent="0.2">
      <c r="C9" s="34"/>
      <c r="D9" s="34"/>
      <c r="E9" s="33"/>
      <c r="F9" s="33"/>
      <c r="G9" s="33"/>
      <c r="H9" s="33"/>
      <c r="I9" s="33"/>
    </row>
    <row r="10" spans="3:9" ht="12.75" customHeight="1" x14ac:dyDescent="0.2">
      <c r="C10" s="34"/>
      <c r="D10" s="34"/>
      <c r="E10" s="33"/>
      <c r="F10" s="33"/>
      <c r="G10" s="33"/>
      <c r="H10" s="33"/>
      <c r="I10" s="33"/>
    </row>
    <row r="11" spans="3:9" ht="12.75" customHeight="1" x14ac:dyDescent="0.2">
      <c r="C11" s="34"/>
      <c r="D11" s="34"/>
      <c r="E11" s="33"/>
      <c r="F11" s="33"/>
      <c r="G11" s="33"/>
      <c r="H11" s="33"/>
      <c r="I11" s="33"/>
    </row>
    <row r="12" spans="3:9" ht="12.75" customHeight="1" x14ac:dyDescent="0.2">
      <c r="C12" s="34"/>
      <c r="D12" s="34"/>
      <c r="E12" s="33"/>
      <c r="F12" s="33"/>
      <c r="G12" s="33"/>
      <c r="H12" s="33"/>
      <c r="I12" s="33"/>
    </row>
    <row r="13" spans="3:9" ht="12.75" customHeight="1" x14ac:dyDescent="0.2">
      <c r="C13" s="34"/>
      <c r="D13" s="34"/>
      <c r="E13" s="33"/>
      <c r="F13" s="33"/>
      <c r="G13" s="33"/>
      <c r="H13" s="33"/>
      <c r="I13" s="33"/>
    </row>
    <row r="14" spans="3:9" ht="12.75" customHeight="1" x14ac:dyDescent="0.2">
      <c r="C14" s="34"/>
      <c r="D14" s="34"/>
      <c r="E14" s="33"/>
      <c r="F14" s="33"/>
      <c r="G14" s="33"/>
      <c r="H14" s="33"/>
      <c r="I14" s="33"/>
    </row>
    <row r="15" spans="3:9" ht="12.75" customHeight="1" x14ac:dyDescent="0.2">
      <c r="C15" s="34"/>
      <c r="D15" s="34"/>
      <c r="E15" s="33"/>
      <c r="F15" s="33"/>
      <c r="G15" s="33"/>
      <c r="H15" s="33"/>
      <c r="I15" s="33"/>
    </row>
    <row r="16" spans="3:9" ht="12.75" customHeight="1" x14ac:dyDescent="0.2">
      <c r="C16" s="34"/>
      <c r="D16" s="34"/>
      <c r="E16" s="33"/>
      <c r="F16" s="33"/>
      <c r="G16" s="33"/>
      <c r="H16" s="33"/>
      <c r="I16" s="33"/>
    </row>
    <row r="17" spans="3:11" ht="12.75" customHeight="1" x14ac:dyDescent="0.2">
      <c r="C17" s="34"/>
      <c r="D17" s="34"/>
      <c r="E17" s="33"/>
      <c r="F17" s="33"/>
      <c r="G17" s="33"/>
      <c r="H17" s="33"/>
      <c r="I17" s="33"/>
    </row>
    <row r="18" spans="3:11" ht="12.75" customHeight="1" x14ac:dyDescent="0.2">
      <c r="C18" s="34"/>
      <c r="D18" s="34"/>
      <c r="E18" s="33"/>
      <c r="F18" s="33"/>
      <c r="G18" s="33"/>
      <c r="H18" s="33"/>
      <c r="I18" s="33"/>
    </row>
    <row r="19" spans="3:11" ht="12.75" customHeight="1" x14ac:dyDescent="0.2">
      <c r="C19" s="34"/>
      <c r="D19" s="34"/>
      <c r="E19" s="33"/>
      <c r="F19" s="33"/>
      <c r="G19" s="33"/>
      <c r="H19" s="33"/>
      <c r="I19" s="33"/>
    </row>
    <row r="20" spans="3:11" ht="14.25" x14ac:dyDescent="0.2">
      <c r="C20" s="46" t="s">
        <v>48</v>
      </c>
      <c r="D20" s="46"/>
      <c r="E20" s="46"/>
      <c r="F20" s="46"/>
      <c r="G20" s="46"/>
      <c r="H20" s="46"/>
      <c r="I20" s="46"/>
    </row>
    <row r="21" spans="3:11" x14ac:dyDescent="0.2">
      <c r="C21" s="47" t="s">
        <v>47</v>
      </c>
      <c r="D21" s="47"/>
      <c r="E21" s="47"/>
      <c r="F21" s="47"/>
      <c r="G21" s="47"/>
      <c r="H21" s="47"/>
      <c r="I21" s="47"/>
    </row>
    <row r="22" spans="3:11" x14ac:dyDescent="0.2">
      <c r="C22" s="47" t="s">
        <v>46</v>
      </c>
      <c r="D22" s="47"/>
      <c r="E22" s="47"/>
      <c r="F22" s="47"/>
      <c r="G22" s="47"/>
      <c r="H22" s="47"/>
      <c r="I22" s="47"/>
    </row>
    <row r="23" spans="3:11" ht="6" customHeight="1" thickBot="1" x14ac:dyDescent="0.25">
      <c r="C23" s="52"/>
      <c r="D23" s="52"/>
      <c r="E23" s="52"/>
      <c r="F23" s="52"/>
      <c r="G23" s="52"/>
      <c r="H23" s="52"/>
      <c r="I23" s="52"/>
    </row>
    <row r="24" spans="3:11" ht="48.75" customHeight="1" thickBot="1" x14ac:dyDescent="0.25">
      <c r="C24" s="29" t="s">
        <v>36</v>
      </c>
      <c r="D24" s="32" t="s">
        <v>35</v>
      </c>
      <c r="E24" s="31" t="s">
        <v>34</v>
      </c>
      <c r="F24" s="31" t="s">
        <v>33</v>
      </c>
      <c r="G24" s="31" t="s">
        <v>32</v>
      </c>
      <c r="H24" s="31" t="s">
        <v>31</v>
      </c>
      <c r="I24" s="32" t="s">
        <v>45</v>
      </c>
    </row>
    <row r="25" spans="3:11" ht="13.5" customHeight="1" thickBot="1" x14ac:dyDescent="0.25">
      <c r="C25" s="49" t="s">
        <v>44</v>
      </c>
      <c r="D25" s="50"/>
      <c r="E25" s="50"/>
      <c r="F25" s="50"/>
      <c r="G25" s="50"/>
      <c r="H25" s="50"/>
      <c r="I25" s="51"/>
    </row>
    <row r="26" spans="3:11" ht="13.5" customHeight="1" thickBot="1" x14ac:dyDescent="0.25">
      <c r="C26" s="16" t="s">
        <v>43</v>
      </c>
      <c r="D26" s="23">
        <v>528039.67999999784</v>
      </c>
      <c r="E26" s="25">
        <v>3170011.73</v>
      </c>
      <c r="F26" s="25">
        <f>3020149.85+29943.32</f>
        <v>3050093.17</v>
      </c>
      <c r="G26" s="25">
        <v>2945094.2</v>
      </c>
      <c r="H26" s="25">
        <f>+D26+E26-F26</f>
        <v>647958.2399999979</v>
      </c>
      <c r="I26" s="43" t="s">
        <v>42</v>
      </c>
      <c r="K26" s="21">
        <f>465294.17-563.82+7720.98+19097.77+40170.11</f>
        <v>531719.21</v>
      </c>
    </row>
    <row r="27" spans="3:11" ht="13.5" customHeight="1" thickBot="1" x14ac:dyDescent="0.25">
      <c r="C27" s="16" t="s">
        <v>41</v>
      </c>
      <c r="D27" s="23">
        <v>289822.74</v>
      </c>
      <c r="E27" s="19">
        <v>1079216.24</v>
      </c>
      <c r="F27" s="19">
        <v>989222.83</v>
      </c>
      <c r="G27" s="25">
        <v>797074.25</v>
      </c>
      <c r="H27" s="25">
        <f>+D27+E27-F27</f>
        <v>379816.15</v>
      </c>
      <c r="I27" s="44"/>
      <c r="K27" s="21">
        <f>270843.01-24152.74+20104.73+24197.79+767.62</f>
        <v>291760.40999999997</v>
      </c>
    </row>
    <row r="28" spans="3:11" ht="13.5" customHeight="1" thickBot="1" x14ac:dyDescent="0.25">
      <c r="C28" s="16" t="s">
        <v>40</v>
      </c>
      <c r="D28" s="23">
        <v>132662.06999999983</v>
      </c>
      <c r="E28" s="19">
        <v>696250.29</v>
      </c>
      <c r="F28" s="19">
        <v>631391.11</v>
      </c>
      <c r="G28" s="25">
        <v>558506.59</v>
      </c>
      <c r="H28" s="25">
        <f>+D28+E28-F28</f>
        <v>197521.24999999988</v>
      </c>
      <c r="I28" s="44"/>
      <c r="K28" s="21">
        <f>449.99+112227.14-3922.64+31021.68</f>
        <v>139776.17000000001</v>
      </c>
    </row>
    <row r="29" spans="3:11" ht="13.5" customHeight="1" thickBot="1" x14ac:dyDescent="0.25">
      <c r="C29" s="16" t="s">
        <v>39</v>
      </c>
      <c r="D29" s="23">
        <v>100870.62000000005</v>
      </c>
      <c r="E29" s="19">
        <v>495079.18</v>
      </c>
      <c r="F29" s="19">
        <v>456076.31</v>
      </c>
      <c r="G29" s="25">
        <v>372205.91</v>
      </c>
      <c r="H29" s="25">
        <f>+D29+E29-F29</f>
        <v>139873.49000000005</v>
      </c>
      <c r="I29" s="44"/>
      <c r="K29" s="1">
        <f>97.22+42027.45-2919.12+3948.05+40068.91-1325.02+10932.1</f>
        <v>92829.590000000011</v>
      </c>
    </row>
    <row r="30" spans="3:11" ht="13.5" customHeight="1" thickBot="1" x14ac:dyDescent="0.25">
      <c r="C30" s="16" t="s">
        <v>38</v>
      </c>
      <c r="D30" s="23">
        <v>4433.5699999999779</v>
      </c>
      <c r="E30" s="19">
        <f>13764+11588.31+13031.38+15059.97</f>
        <v>53443.659999999996</v>
      </c>
      <c r="F30" s="19">
        <f>14397.5+5.22-258.23+15928.54+8507.29+11201.11</f>
        <v>49781.43</v>
      </c>
      <c r="G30" s="25">
        <f>+E30</f>
        <v>53443.659999999996</v>
      </c>
      <c r="H30" s="25">
        <f>+D30+E30-F30</f>
        <v>8095.7999999999738</v>
      </c>
      <c r="I30" s="45"/>
      <c r="K30" s="1">
        <f>13.32-0.13+17.47-0.83+24.12+1386.7-4.12+427.49-297.33+1019.1-213.18</f>
        <v>2372.6100000000006</v>
      </c>
    </row>
    <row r="31" spans="3:11" ht="13.5" customHeight="1" thickBot="1" x14ac:dyDescent="0.25">
      <c r="C31" s="16" t="s">
        <v>13</v>
      </c>
      <c r="D31" s="15">
        <f>SUM(D26:D30)</f>
        <v>1055828.6799999978</v>
      </c>
      <c r="E31" s="15">
        <f>SUM(E26:E30)</f>
        <v>5494001.0999999996</v>
      </c>
      <c r="F31" s="15">
        <f>SUM(F26:F30)</f>
        <v>5176564.8499999996</v>
      </c>
      <c r="G31" s="15">
        <f>SUM(G26:G30)</f>
        <v>4726324.6100000003</v>
      </c>
      <c r="H31" s="15">
        <f>SUM(H26:H30)</f>
        <v>1373264.9299999978</v>
      </c>
      <c r="I31" s="16"/>
    </row>
    <row r="32" spans="3:11" ht="13.5" customHeight="1" thickBot="1" x14ac:dyDescent="0.25">
      <c r="C32" s="48" t="s">
        <v>37</v>
      </c>
      <c r="D32" s="48"/>
      <c r="E32" s="48"/>
      <c r="F32" s="48"/>
      <c r="G32" s="48"/>
      <c r="H32" s="48"/>
      <c r="I32" s="48"/>
    </row>
    <row r="33" spans="3:11" ht="51.75" customHeight="1" thickBot="1" x14ac:dyDescent="0.25">
      <c r="C33" s="24" t="s">
        <v>36</v>
      </c>
      <c r="D33" s="32" t="s">
        <v>35</v>
      </c>
      <c r="E33" s="31" t="s">
        <v>34</v>
      </c>
      <c r="F33" s="31" t="s">
        <v>33</v>
      </c>
      <c r="G33" s="31" t="s">
        <v>32</v>
      </c>
      <c r="H33" s="31" t="s">
        <v>31</v>
      </c>
      <c r="I33" s="30" t="s">
        <v>30</v>
      </c>
    </row>
    <row r="34" spans="3:11" ht="24.75" customHeight="1" thickBot="1" x14ac:dyDescent="0.25">
      <c r="C34" s="29" t="s">
        <v>29</v>
      </c>
      <c r="D34" s="28">
        <v>277664.75999999931</v>
      </c>
      <c r="E34" s="18">
        <v>2545253.7599999998</v>
      </c>
      <c r="F34" s="18">
        <v>2449533.6800000002</v>
      </c>
      <c r="G34" s="18">
        <f>+E34</f>
        <v>2545253.7599999998</v>
      </c>
      <c r="H34" s="18">
        <f t="shared" ref="H34:H43" si="0">+D34+E34-F34</f>
        <v>373384.83999999892</v>
      </c>
      <c r="I34" s="55" t="s">
        <v>28</v>
      </c>
      <c r="J34" s="27">
        <f>256813.99-642.67+46.27-0.59+8.28-0.29+105.92-0.59-D34</f>
        <v>-21334.439999999333</v>
      </c>
      <c r="K34" s="27">
        <f>270975.57-179.42+1423.4-1.48+4740.31-5.39+385.61-0.44+3797.1-4.12+2.37-0.29+30.13-0.59-H34</f>
        <v>-92222.07999999891</v>
      </c>
    </row>
    <row r="35" spans="3:11" ht="14.25" customHeight="1" thickBot="1" x14ac:dyDescent="0.25">
      <c r="C35" s="16" t="s">
        <v>27</v>
      </c>
      <c r="D35" s="23">
        <v>55499.649999999965</v>
      </c>
      <c r="E35" s="25">
        <v>512439</v>
      </c>
      <c r="F35" s="25">
        <v>492844.75</v>
      </c>
      <c r="G35" s="18">
        <v>314249.5</v>
      </c>
      <c r="H35" s="18">
        <f t="shared" si="0"/>
        <v>75093.899999999907</v>
      </c>
      <c r="I35" s="56"/>
      <c r="J35" s="27">
        <f>54272.59-36.12</f>
        <v>54236.469999999994</v>
      </c>
    </row>
    <row r="36" spans="3:11" ht="13.5" customHeight="1" thickBot="1" x14ac:dyDescent="0.25">
      <c r="C36" s="24" t="s">
        <v>26</v>
      </c>
      <c r="D36" s="26">
        <v>3668.6400000000003</v>
      </c>
      <c r="E36" s="25"/>
      <c r="F36" s="25">
        <v>426.97</v>
      </c>
      <c r="G36" s="18"/>
      <c r="H36" s="18">
        <f t="shared" si="0"/>
        <v>3241.67</v>
      </c>
      <c r="I36" s="22"/>
    </row>
    <row r="37" spans="3:11" ht="12.75" customHeight="1" thickBot="1" x14ac:dyDescent="0.25">
      <c r="C37" s="16" t="s">
        <v>25</v>
      </c>
      <c r="D37" s="23">
        <v>33305.869999999995</v>
      </c>
      <c r="E37" s="25">
        <v>293628.18</v>
      </c>
      <c r="F37" s="25">
        <v>282722.36</v>
      </c>
      <c r="G37" s="18">
        <f>+E37</f>
        <v>293628.18</v>
      </c>
      <c r="H37" s="18">
        <f t="shared" si="0"/>
        <v>44211.69</v>
      </c>
      <c r="I37" s="22" t="s">
        <v>24</v>
      </c>
      <c r="J37" s="1">
        <f>32751.67-20.69</f>
        <v>32730.98</v>
      </c>
    </row>
    <row r="38" spans="3:11" ht="30.75" customHeight="1" thickBot="1" x14ac:dyDescent="0.25">
      <c r="C38" s="16" t="s">
        <v>23</v>
      </c>
      <c r="D38" s="23">
        <v>60163.580000000191</v>
      </c>
      <c r="E38" s="25">
        <v>557619.9</v>
      </c>
      <c r="F38" s="25">
        <v>535458.15</v>
      </c>
      <c r="G38" s="18">
        <v>596256.33100000001</v>
      </c>
      <c r="H38" s="18">
        <f t="shared" si="0"/>
        <v>82325.330000000191</v>
      </c>
      <c r="I38" s="17" t="s">
        <v>22</v>
      </c>
      <c r="J38" s="1">
        <f>13054.22+41771.7-137.01</f>
        <v>54688.909999999996</v>
      </c>
      <c r="K38" s="1">
        <f>40678.89-39.31+9753.39+8471.56-99.18</f>
        <v>58765.35</v>
      </c>
    </row>
    <row r="39" spans="3:11" ht="27" customHeight="1" thickBot="1" x14ac:dyDescent="0.25">
      <c r="C39" s="16" t="s">
        <v>21</v>
      </c>
      <c r="D39" s="23">
        <v>2710.3700000000099</v>
      </c>
      <c r="E39" s="19">
        <v>26824.41</v>
      </c>
      <c r="F39" s="19">
        <v>25615.33</v>
      </c>
      <c r="G39" s="18">
        <f>+E39</f>
        <v>26824.41</v>
      </c>
      <c r="H39" s="18">
        <f t="shared" si="0"/>
        <v>3919.450000000008</v>
      </c>
      <c r="I39" s="17" t="s">
        <v>20</v>
      </c>
      <c r="J39" s="1">
        <f>2824.89-1.89</f>
        <v>2823</v>
      </c>
    </row>
    <row r="40" spans="3:11" ht="13.5" customHeight="1" thickBot="1" x14ac:dyDescent="0.25">
      <c r="C40" s="24" t="s">
        <v>19</v>
      </c>
      <c r="D40" s="23">
        <v>47008.910000000033</v>
      </c>
      <c r="E40" s="19">
        <v>296166.21000000002</v>
      </c>
      <c r="F40" s="19">
        <v>298718.7</v>
      </c>
      <c r="G40" s="18">
        <f>+E40</f>
        <v>296166.21000000002</v>
      </c>
      <c r="H40" s="18">
        <f t="shared" si="0"/>
        <v>44456.420000000042</v>
      </c>
      <c r="I40" s="22"/>
      <c r="J40" s="1">
        <f>47561.94-31.12</f>
        <v>47530.82</v>
      </c>
    </row>
    <row r="41" spans="3:11" ht="13.5" customHeight="1" thickBot="1" x14ac:dyDescent="0.25">
      <c r="C41" s="24" t="s">
        <v>18</v>
      </c>
      <c r="D41" s="23">
        <v>51275.289999999964</v>
      </c>
      <c r="E41" s="19">
        <f>19734.63+15939.35</f>
        <v>35673.980000000003</v>
      </c>
      <c r="F41" s="19">
        <f>41201.47+24030.26</f>
        <v>65231.729999999996</v>
      </c>
      <c r="G41" s="18">
        <f>+E41</f>
        <v>35673.980000000003</v>
      </c>
      <c r="H41" s="18">
        <f t="shared" si="0"/>
        <v>21717.539999999964</v>
      </c>
      <c r="I41" s="22"/>
      <c r="J41" s="1">
        <f>7772.76+3848.95</f>
        <v>11621.71</v>
      </c>
      <c r="K41" s="21">
        <f>37455.71-53.44+13377.95-26.52</f>
        <v>50753.700000000004</v>
      </c>
    </row>
    <row r="42" spans="3:11" ht="13.5" customHeight="1" thickBot="1" x14ac:dyDescent="0.25">
      <c r="C42" s="24" t="s">
        <v>17</v>
      </c>
      <c r="D42" s="23">
        <v>12502.879999999976</v>
      </c>
      <c r="E42" s="19">
        <f>98367.38+32049.55</f>
        <v>130416.93000000001</v>
      </c>
      <c r="F42" s="19">
        <f>6.26+94405.03+0.48+29875.15</f>
        <v>124286.91999999998</v>
      </c>
      <c r="G42" s="18">
        <f>+E42</f>
        <v>130416.93000000001</v>
      </c>
      <c r="H42" s="18">
        <f t="shared" si="0"/>
        <v>18632.890000000014</v>
      </c>
      <c r="I42" s="22" t="s">
        <v>16</v>
      </c>
      <c r="K42" s="21"/>
    </row>
    <row r="43" spans="3:11" ht="13.5" customHeight="1" thickBot="1" x14ac:dyDescent="0.25">
      <c r="C43" s="16" t="s">
        <v>15</v>
      </c>
      <c r="D43" s="20">
        <v>13301.029999999984</v>
      </c>
      <c r="E43" s="19">
        <v>125641.8</v>
      </c>
      <c r="F43" s="19">
        <v>120368.33</v>
      </c>
      <c r="G43" s="18">
        <f>+E43</f>
        <v>125641.8</v>
      </c>
      <c r="H43" s="18">
        <f t="shared" si="0"/>
        <v>18574.499999999985</v>
      </c>
      <c r="I43" s="17" t="s">
        <v>14</v>
      </c>
      <c r="J43" s="1">
        <f>13298.61-8.85</f>
        <v>13289.76</v>
      </c>
    </row>
    <row r="44" spans="3:11" s="13" customFormat="1" ht="13.5" customHeight="1" thickBot="1" x14ac:dyDescent="0.25">
      <c r="C44" s="16" t="s">
        <v>13</v>
      </c>
      <c r="D44" s="15">
        <f>SUM(D34:D43)</f>
        <v>557100.97999999952</v>
      </c>
      <c r="E44" s="15">
        <f>SUM(E34:E43)</f>
        <v>4523664.17</v>
      </c>
      <c r="F44" s="15">
        <f>SUM(F34:F43)</f>
        <v>4395206.9200000009</v>
      </c>
      <c r="G44" s="15">
        <f>SUM(G34:G43)</f>
        <v>4364111.1009999998</v>
      </c>
      <c r="H44" s="15">
        <f>SUM(H34:H43)</f>
        <v>685558.22999999893</v>
      </c>
      <c r="I44" s="14"/>
    </row>
    <row r="45" spans="3:11" ht="13.5" customHeight="1" thickBot="1" x14ac:dyDescent="0.25">
      <c r="C45" s="54" t="s">
        <v>12</v>
      </c>
      <c r="D45" s="54"/>
      <c r="E45" s="54"/>
      <c r="F45" s="54"/>
      <c r="G45" s="54"/>
      <c r="H45" s="54"/>
      <c r="I45" s="54"/>
    </row>
    <row r="46" spans="3:11" ht="44.25" customHeight="1" thickBot="1" x14ac:dyDescent="0.25">
      <c r="C46" s="9" t="s">
        <v>11</v>
      </c>
      <c r="D46" s="53" t="s">
        <v>10</v>
      </c>
      <c r="E46" s="53"/>
      <c r="F46" s="53"/>
      <c r="G46" s="53"/>
      <c r="H46" s="53"/>
      <c r="I46" s="12" t="s">
        <v>9</v>
      </c>
    </row>
    <row r="47" spans="3:11" ht="26.25" customHeight="1" thickBot="1" x14ac:dyDescent="0.25">
      <c r="C47" s="11" t="s">
        <v>7</v>
      </c>
      <c r="D47" s="40" t="s">
        <v>8</v>
      </c>
      <c r="E47" s="41"/>
      <c r="F47" s="41"/>
      <c r="G47" s="41"/>
      <c r="H47" s="42"/>
      <c r="I47" s="10" t="s">
        <v>7</v>
      </c>
    </row>
    <row r="48" spans="3:11" ht="28.5" customHeight="1" thickBot="1" x14ac:dyDescent="0.25">
      <c r="C48" s="9" t="s">
        <v>6</v>
      </c>
      <c r="D48" s="40" t="s">
        <v>5</v>
      </c>
      <c r="E48" s="41"/>
      <c r="F48" s="41"/>
      <c r="G48" s="41"/>
      <c r="H48" s="42"/>
      <c r="I48" s="8" t="s">
        <v>4</v>
      </c>
    </row>
    <row r="49" spans="3:8" ht="16.5" customHeight="1" x14ac:dyDescent="0.3">
      <c r="C49" s="7" t="s">
        <v>3</v>
      </c>
      <c r="D49" s="7"/>
      <c r="E49" s="7"/>
      <c r="F49" s="7"/>
      <c r="G49" s="7"/>
      <c r="H49" s="6">
        <f>+H31+H44</f>
        <v>2058823.1599999969</v>
      </c>
    </row>
    <row r="50" spans="3:8" ht="15" x14ac:dyDescent="0.25">
      <c r="C50" s="5" t="s">
        <v>2</v>
      </c>
      <c r="D50" s="5"/>
    </row>
    <row r="51" spans="3:8" ht="12.75" hidden="1" customHeight="1" x14ac:dyDescent="0.2">
      <c r="C51" s="4" t="s">
        <v>1</v>
      </c>
    </row>
    <row r="52" spans="3:8" x14ac:dyDescent="0.2">
      <c r="E52" s="3"/>
      <c r="F52" s="3"/>
    </row>
    <row r="53" spans="3:8" x14ac:dyDescent="0.2">
      <c r="D53" s="3"/>
      <c r="E53" s="3"/>
      <c r="F53" s="3"/>
      <c r="H53" s="3"/>
    </row>
    <row r="54" spans="3:8" hidden="1" x14ac:dyDescent="0.2">
      <c r="D54" s="3"/>
      <c r="E54" s="3"/>
      <c r="F54" s="3"/>
      <c r="G54" s="3"/>
      <c r="H54" s="3">
        <f>82325.33+373384.84+18574.5+44211.69+3919.45+14559.06+7158.48+75093.9+3241.67+11.6+13991.02+0.92+4629.35+44456.42</f>
        <v>685558.23000000021</v>
      </c>
    </row>
    <row r="55" spans="3:8" hidden="1" x14ac:dyDescent="0.2">
      <c r="H55" s="3">
        <f>+H44-H54</f>
        <v>-1.280568540096283E-9</v>
      </c>
    </row>
    <row r="56" spans="3:8" x14ac:dyDescent="0.2">
      <c r="C56" s="2" t="s">
        <v>0</v>
      </c>
      <c r="E56" s="3">
        <f>+E44+E31+5580+19465.78</f>
        <v>10042711.049999999</v>
      </c>
      <c r="F56" s="3"/>
      <c r="G56" s="3">
        <f>+G44+G31</f>
        <v>9090435.7109999992</v>
      </c>
    </row>
  </sheetData>
  <mergeCells count="12">
    <mergeCell ref="D48:H48"/>
    <mergeCell ref="C22:I22"/>
    <mergeCell ref="D46:H46"/>
    <mergeCell ref="C45:I45"/>
    <mergeCell ref="I34:I35"/>
    <mergeCell ref="D47:H47"/>
    <mergeCell ref="I26:I30"/>
    <mergeCell ref="C20:I20"/>
    <mergeCell ref="C21:I21"/>
    <mergeCell ref="C32:I32"/>
    <mergeCell ref="C25:I25"/>
    <mergeCell ref="C23:I2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3"/>
  <sheetViews>
    <sheetView topLeftCell="A21" zoomScaleNormal="100" zoomScaleSheetLayoutView="120" workbookViewId="0">
      <selection activeCell="B17" sqref="B17"/>
    </sheetView>
  </sheetViews>
  <sheetFormatPr defaultRowHeight="15" x14ac:dyDescent="0.25"/>
  <cols>
    <col min="1" max="1" width="4.5703125" style="57" customWidth="1"/>
    <col min="2" max="2" width="12.42578125" style="57" customWidth="1"/>
    <col min="3" max="3" width="13.28515625" style="57" hidden="1" customWidth="1"/>
    <col min="4" max="4" width="12.140625" style="57" customWidth="1"/>
    <col min="5" max="5" width="13.5703125" style="57" customWidth="1"/>
    <col min="6" max="6" width="13.28515625" style="57" customWidth="1"/>
    <col min="7" max="7" width="14.28515625" style="57" customWidth="1"/>
    <col min="8" max="8" width="15.140625" style="57" customWidth="1"/>
    <col min="9" max="9" width="13.7109375" style="57" customWidth="1"/>
    <col min="10" max="16384" width="9.140625" style="57"/>
  </cols>
  <sheetData>
    <row r="13" spans="1:9" x14ac:dyDescent="0.25">
      <c r="A13" s="65" t="s">
        <v>77</v>
      </c>
      <c r="B13" s="65"/>
      <c r="C13" s="65"/>
      <c r="D13" s="65"/>
      <c r="E13" s="65"/>
      <c r="F13" s="65"/>
      <c r="G13" s="65"/>
      <c r="H13" s="65"/>
      <c r="I13" s="65"/>
    </row>
    <row r="14" spans="1:9" x14ac:dyDescent="0.25">
      <c r="A14" s="65" t="s">
        <v>76</v>
      </c>
      <c r="B14" s="65"/>
      <c r="C14" s="65"/>
      <c r="D14" s="65"/>
      <c r="E14" s="65"/>
      <c r="F14" s="65"/>
      <c r="G14" s="65"/>
      <c r="H14" s="65"/>
      <c r="I14" s="65"/>
    </row>
    <row r="15" spans="1:9" x14ac:dyDescent="0.25">
      <c r="A15" s="65" t="s">
        <v>75</v>
      </c>
      <c r="B15" s="65"/>
      <c r="C15" s="65"/>
      <c r="D15" s="65"/>
      <c r="E15" s="65"/>
      <c r="F15" s="65"/>
      <c r="G15" s="65"/>
      <c r="H15" s="65"/>
      <c r="I15" s="65"/>
    </row>
    <row r="16" spans="1:9" ht="60" x14ac:dyDescent="0.25">
      <c r="A16" s="63" t="s">
        <v>74</v>
      </c>
      <c r="B16" s="63" t="s">
        <v>73</v>
      </c>
      <c r="C16" s="63" t="s">
        <v>72</v>
      </c>
      <c r="D16" s="63" t="s">
        <v>71</v>
      </c>
      <c r="E16" s="63" t="s">
        <v>70</v>
      </c>
      <c r="F16" s="64" t="s">
        <v>69</v>
      </c>
      <c r="G16" s="64" t="s">
        <v>68</v>
      </c>
      <c r="H16" s="63" t="s">
        <v>67</v>
      </c>
      <c r="I16" s="63" t="s">
        <v>66</v>
      </c>
    </row>
    <row r="17" spans="1:9" x14ac:dyDescent="0.25">
      <c r="A17" s="62" t="s">
        <v>65</v>
      </c>
      <c r="B17" s="61">
        <v>-287.35415</v>
      </c>
      <c r="C17" s="61"/>
      <c r="D17" s="61">
        <v>512.43899999999996</v>
      </c>
      <c r="E17" s="61">
        <v>492.84474999999998</v>
      </c>
      <c r="F17" s="61">
        <f>(19465.78+5580)/1000</f>
        <v>25.045780000000001</v>
      </c>
      <c r="G17" s="61">
        <v>314.24950000000001</v>
      </c>
      <c r="H17" s="61">
        <v>75.093900000000005</v>
      </c>
      <c r="I17" s="61">
        <f>B17+D17+F17-G17</f>
        <v>-64.118870000000044</v>
      </c>
    </row>
    <row r="19" spans="1:9" x14ac:dyDescent="0.25">
      <c r="A19" s="60" t="s">
        <v>64</v>
      </c>
    </row>
    <row r="20" spans="1:9" x14ac:dyDescent="0.25">
      <c r="A20" s="59" t="s">
        <v>63</v>
      </c>
    </row>
    <row r="21" spans="1:9" x14ac:dyDescent="0.25">
      <c r="A21" s="59" t="s">
        <v>62</v>
      </c>
    </row>
    <row r="22" spans="1:9" x14ac:dyDescent="0.25">
      <c r="A22" s="58" t="s">
        <v>61</v>
      </c>
    </row>
    <row r="23" spans="1:9" x14ac:dyDescent="0.25">
      <c r="A23" s="58" t="s">
        <v>60</v>
      </c>
    </row>
    <row r="24" spans="1:9" x14ac:dyDescent="0.25">
      <c r="A24" s="58" t="s">
        <v>59</v>
      </c>
    </row>
    <row r="25" spans="1:9" x14ac:dyDescent="0.25">
      <c r="A25" s="58" t="s">
        <v>58</v>
      </c>
    </row>
    <row r="26" spans="1:9" x14ac:dyDescent="0.25">
      <c r="A26" s="58" t="s">
        <v>57</v>
      </c>
    </row>
    <row r="27" spans="1:9" x14ac:dyDescent="0.25">
      <c r="A27" s="58" t="s">
        <v>56</v>
      </c>
    </row>
    <row r="28" spans="1:9" x14ac:dyDescent="0.25">
      <c r="A28" s="57" t="s">
        <v>55</v>
      </c>
    </row>
    <row r="29" spans="1:9" x14ac:dyDescent="0.25">
      <c r="A29" s="57" t="s">
        <v>54</v>
      </c>
    </row>
    <row r="30" spans="1:9" x14ac:dyDescent="0.25">
      <c r="A30" s="57" t="s">
        <v>53</v>
      </c>
    </row>
    <row r="31" spans="1:9" x14ac:dyDescent="0.25">
      <c r="A31" s="57" t="s">
        <v>52</v>
      </c>
    </row>
    <row r="32" spans="1:9" x14ac:dyDescent="0.25">
      <c r="A32" s="57" t="s">
        <v>51</v>
      </c>
    </row>
    <row r="33" spans="1:1" x14ac:dyDescent="0.25">
      <c r="A33" s="57" t="s">
        <v>50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 9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2019-03-19T11:38:56Z</dcterms:created>
  <dcterms:modified xsi:type="dcterms:W3CDTF">2019-03-21T07:53:01Z</dcterms:modified>
</cp:coreProperties>
</file>