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/>
  </bookViews>
  <sheets>
    <sheet name="Парковый5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H17" i="2"/>
  <c r="I17" i="2"/>
  <c r="H27" i="1" l="1"/>
  <c r="K27" i="1"/>
  <c r="H28" i="1"/>
  <c r="K28" i="1"/>
  <c r="H29" i="1"/>
  <c r="K29" i="1"/>
  <c r="H30" i="1"/>
  <c r="K30" i="1"/>
  <c r="E31" i="1"/>
  <c r="F31" i="1"/>
  <c r="G31" i="1"/>
  <c r="H31" i="1"/>
  <c r="K31" i="1"/>
  <c r="D32" i="1"/>
  <c r="E32" i="1"/>
  <c r="F32" i="1"/>
  <c r="F57" i="1" s="1"/>
  <c r="F59" i="1" s="1"/>
  <c r="G32" i="1"/>
  <c r="H32" i="1"/>
  <c r="E35" i="1"/>
  <c r="F35" i="1"/>
  <c r="G35" i="1"/>
  <c r="H35" i="1"/>
  <c r="J35" i="1"/>
  <c r="K35" i="1"/>
  <c r="E36" i="1"/>
  <c r="F36" i="1"/>
  <c r="H36" i="1" s="1"/>
  <c r="J36" i="1"/>
  <c r="E37" i="1"/>
  <c r="F37" i="1"/>
  <c r="G37" i="1"/>
  <c r="H37" i="1"/>
  <c r="J37" i="1"/>
  <c r="E38" i="1"/>
  <c r="H38" i="1" s="1"/>
  <c r="F38" i="1"/>
  <c r="G38" i="1"/>
  <c r="G47" i="1" s="1"/>
  <c r="G62" i="1" s="1"/>
  <c r="E39" i="1"/>
  <c r="H39" i="1" s="1"/>
  <c r="F39" i="1"/>
  <c r="G39" i="1"/>
  <c r="J39" i="1"/>
  <c r="E40" i="1"/>
  <c r="F40" i="1"/>
  <c r="H40" i="1" s="1"/>
  <c r="J40" i="1"/>
  <c r="K40" i="1"/>
  <c r="E41" i="1"/>
  <c r="H41" i="1" s="1"/>
  <c r="F41" i="1"/>
  <c r="G41" i="1"/>
  <c r="J41" i="1"/>
  <c r="H42" i="1"/>
  <c r="J42" i="1"/>
  <c r="E43" i="1"/>
  <c r="F43" i="1"/>
  <c r="G43" i="1"/>
  <c r="H43" i="1"/>
  <c r="J43" i="1"/>
  <c r="E44" i="1"/>
  <c r="H44" i="1" s="1"/>
  <c r="F44" i="1"/>
  <c r="G44" i="1"/>
  <c r="H45" i="1"/>
  <c r="J45" i="1"/>
  <c r="K45" i="1"/>
  <c r="H46" i="1"/>
  <c r="D47" i="1"/>
  <c r="F47" i="1"/>
  <c r="E58" i="1"/>
  <c r="F58" i="1"/>
  <c r="H47" i="1" l="1"/>
  <c r="H52" i="1" s="1"/>
  <c r="E47" i="1"/>
  <c r="E57" i="1" l="1"/>
  <c r="E59" i="1" s="1"/>
  <c r="E62" i="1"/>
</calcChain>
</file>

<file path=xl/sharedStrings.xml><?xml version="1.0" encoding="utf-8"?>
<sst xmlns="http://schemas.openxmlformats.org/spreadsheetml/2006/main" count="90" uniqueCount="80">
  <si>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</si>
  <si>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</si>
  <si>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</si>
  <si>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01.10.2018г.</t>
  </si>
  <si>
    <t>Алтухова И.А.</t>
  </si>
  <si>
    <t xml:space="preserve">Поступило от  Алтуховой И.А. за управление и содержание общедомового имущества, и за сбор ТБО 2982.65 руб. </t>
  </si>
  <si>
    <t>ИП Молькова М.С.</t>
  </si>
  <si>
    <t xml:space="preserve">Поступило от ИП Молькова М.С. за управление и содержание общедомового имущества, и за сбор ТБО 19917.48 руб. </t>
  </si>
  <si>
    <t>ООО "ГМК"</t>
  </si>
  <si>
    <t>Размещение Интернет оборудования</t>
  </si>
  <si>
    <t>Прочие поступления</t>
  </si>
  <si>
    <t>Итого</t>
  </si>
  <si>
    <t>страхование</t>
  </si>
  <si>
    <t>Повышающий коэффициент</t>
  </si>
  <si>
    <t>ООО "ПСК"</t>
  </si>
  <si>
    <t>электр под и лифт</t>
  </si>
  <si>
    <t xml:space="preserve"> ООО"Энерго-Сервис"</t>
  </si>
  <si>
    <t>т/о узлов учета теп/энергии</t>
  </si>
  <si>
    <t>услуги расчетно-кассовой службы</t>
  </si>
  <si>
    <t>антенна</t>
  </si>
  <si>
    <t xml:space="preserve"> ООО "Леноблстрой"</t>
  </si>
  <si>
    <t>Вывоз ТБО и  КГО</t>
  </si>
  <si>
    <t>ООО "СЗЛК", ООО ИЦ "Ликон"</t>
  </si>
  <si>
    <t>Лифт</t>
  </si>
  <si>
    <t>Электр квартирное</t>
  </si>
  <si>
    <t>Домофон</t>
  </si>
  <si>
    <t>Текущий ремонт</t>
  </si>
  <si>
    <t>ООО "Уют-Сервис", договор управления № Н/2011-96 от 01.07.2011г.</t>
  </si>
  <si>
    <t>Упр. и сод.общего им-ва</t>
  </si>
  <si>
    <t>Наименование подрядчика</t>
  </si>
  <si>
    <t>Задолженность населения на 01.10.2018г.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</si>
  <si>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</si>
  <si>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</si>
  <si>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</si>
  <si>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</si>
  <si>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</si>
  <si>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</si>
  <si>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</si>
  <si>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</si>
  <si>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</si>
  <si>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</si>
  <si>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</si>
  <si>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</si>
  <si>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</si>
  <si>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</si>
  <si>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5  по Парковому проезду с 01.01.2018г. по 31.10.2018г.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</si>
  <si>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</si>
  <si>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</si>
  <si>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</si>
  <si>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восстановление асфальтобетонного покрытия - 120000.00</t>
  </si>
  <si>
    <t>ремонт АППЗ - 106225.00р.</t>
  </si>
  <si>
    <t>ремонт лифта - 198491.34р.</t>
  </si>
  <si>
    <t>устройство перемычки в тепловом узле - 50352.00р</t>
  </si>
  <si>
    <t>работы по ремонту площадки перед входом в подъезд - 2442.00р.</t>
  </si>
  <si>
    <t>изготовление и установка ограждений - 385238.59р.</t>
  </si>
  <si>
    <t>расходный инвентарь - 3631.45р</t>
  </si>
  <si>
    <t>аварийное обслуживание - 2239.04р.</t>
  </si>
  <si>
    <t>ремонт дверей - 20737.44р.</t>
  </si>
  <si>
    <t>замена элементов водосточных труб - 235.45р.</t>
  </si>
  <si>
    <t>установка дверцы почтового ящика - 459.02р.</t>
  </si>
  <si>
    <t>смена стекол - 15623.68р.</t>
  </si>
  <si>
    <t>ремонт сиситем ХВС, ГВС - 1795.65р.</t>
  </si>
  <si>
    <t>ремонт ЦО - 4322.34р.</t>
  </si>
  <si>
    <t>ремонт пола - 914.50р.</t>
  </si>
  <si>
    <t>смена фланцев в подвале в ТП - 9959.27р.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</si>
  <si>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922.67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</si>
  <si>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</si>
  <si>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</si>
  <si>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</si>
  <si>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</si>
  <si>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</si>
  <si>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</si>
  <si>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</si>
  <si>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</si>
  <si>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</si>
  <si>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</si>
  <si>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5 по пр. Парковый с 01.01.2018г. по 31.10.2018г.</t>
  </si>
  <si>
    <t>по выполнению плана текущего ремонта жилого дома</t>
  </si>
  <si>
    <t>ОТЧЕТ</t>
  </si>
  <si>
    <t xml:space="preserve">Поступило от ООО "ГМК" за размещение интернет оборудования 3255,00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</si>
</sst>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2" fontId="3" fillId="0" borderId="0" xfId="0" applyNumberFormat="1" applyFont="1" applyFill="1"/>
    <xf numFmtId="164" fontId="3" fillId="0" borderId="0" xfId="0" applyNumberFormat="1" applyFont="1" applyFill="1"/>
    <xf numFmtId="0" fontId="4" fillId="0" borderId="0" xfId="0" applyFont="1" applyFill="1"/>
    <xf numFmtId="0" fontId="3" fillId="0" borderId="0" xfId="0" applyFont="1" applyFill="1" applyBorder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wrapText="1"/>
    </xf>
    <xf numFmtId="0" fontId="2" fillId="0" borderId="0" xfId="0" applyFont="1" applyFill="1"/>
    <xf numFmtId="0" fontId="8" fillId="0" borderId="9" xfId="0" applyFont="1" applyFill="1" applyBorder="1" applyAlignment="1">
      <alignment horizontal="center" vertical="top" wrapText="1"/>
    </xf>
    <xf numFmtId="4" fontId="8" fillId="0" borderId="9" xfId="0" applyNumberFormat="1" applyFont="1" applyFill="1" applyBorder="1" applyAlignment="1">
      <alignment vertical="top" wrapText="1"/>
    </xf>
    <xf numFmtId="0" fontId="8" fillId="0" borderId="10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4" fontId="3" fillId="0" borderId="9" xfId="0" applyNumberFormat="1" applyFont="1" applyFill="1" applyBorder="1" applyAlignment="1">
      <alignment vertical="top" wrapText="1"/>
    </xf>
    <xf numFmtId="4" fontId="9" fillId="0" borderId="2" xfId="0" applyNumberFormat="1" applyFont="1" applyFill="1" applyBorder="1" applyAlignment="1">
      <alignment vertical="top" wrapText="1"/>
    </xf>
    <xf numFmtId="4" fontId="3" fillId="0" borderId="9" xfId="0" applyNumberFormat="1" applyFont="1" applyFill="1" applyBorder="1" applyAlignment="1">
      <alignment horizontal="right" vertical="top" wrapText="1"/>
    </xf>
    <xf numFmtId="4" fontId="9" fillId="0" borderId="9" xfId="0" applyNumberFormat="1" applyFont="1" applyFill="1" applyBorder="1" applyAlignment="1">
      <alignment vertical="top" wrapText="1"/>
    </xf>
    <xf numFmtId="2" fontId="3" fillId="0" borderId="9" xfId="0" applyNumberFormat="1" applyFont="1" applyFill="1" applyBorder="1" applyAlignment="1">
      <alignment horizontal="right" vertical="top" wrapText="1"/>
    </xf>
    <xf numFmtId="0" fontId="10" fillId="0" borderId="10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4" fontId="4" fillId="0" borderId="9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2" xfId="0" applyNumberFormat="1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6" fillId="0" borderId="0" xfId="0" applyFont="1" applyFill="1" applyBorder="1"/>
    <xf numFmtId="0" fontId="8" fillId="0" borderId="0" xfId="0" applyFont="1" applyFill="1" applyAlignment="1">
      <alignment horizontal="center"/>
    </xf>
    <xf numFmtId="0" fontId="16" fillId="0" borderId="2" xfId="0" applyFont="1" applyFill="1" applyBorder="1"/>
    <xf numFmtId="0" fontId="16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6" fillId="0" borderId="0" xfId="0" applyFont="1" applyFill="1"/>
    <xf numFmtId="0" fontId="1" fillId="0" borderId="0" xfId="1"/>
    <xf numFmtId="0" fontId="1" fillId="0" borderId="0" xfId="1" applyFill="1"/>
    <xf numFmtId="0" fontId="1" fillId="0" borderId="0" xfId="1" applyBorder="1"/>
    <xf numFmtId="0" fontId="1" fillId="0" borderId="0" xfId="1" applyFill="1" applyBorder="1"/>
    <xf numFmtId="2" fontId="17" fillId="0" borderId="15" xfId="1" applyNumberFormat="1" applyFont="1" applyFill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1" fillId="0" borderId="15" xfId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center" vertical="top" wrapText="1"/>
    </xf>
    <xf numFmtId="4" fontId="3" fillId="0" borderId="4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top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/>
  <dimension ref="A1:K62"/>
  <sheetViews>
    <sheetView tabSelected="1" topLeftCell="C29" zoomScaleNormal="100" workbookViewId="0">
      <selection activeCell="D49" sqref="D49:H49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9.42578125" style="2" customWidth="1"/>
    <col min="4" max="4" width="13.57031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" style="2" customWidth="1"/>
    <col min="9" max="9" width="24.85546875" style="2" customWidth="1"/>
    <col min="10" max="10" width="10.140625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41"/>
      <c r="D1" s="41"/>
      <c r="E1" s="41"/>
      <c r="F1" s="41"/>
      <c r="G1" s="41"/>
      <c r="H1" s="41"/>
      <c r="I1" s="41"/>
    </row>
    <row r="2" spans="3:9" ht="13.5" hidden="1" customHeight="1" thickBot="1" x14ac:dyDescent="0.25">
      <c r="C2" s="41"/>
      <c r="D2" s="41"/>
      <c r="E2" s="41" t="s">
        <v>48</v>
      </c>
      <c r="F2" s="41"/>
      <c r="G2" s="41"/>
      <c r="H2" s="41"/>
      <c r="I2" s="41"/>
    </row>
    <row r="3" spans="3:9" ht="13.5" hidden="1" customHeight="1" thickBot="1" x14ac:dyDescent="0.25">
      <c r="C3" s="40"/>
      <c r="D3" s="39"/>
      <c r="E3" s="38"/>
      <c r="F3" s="38"/>
      <c r="G3" s="38"/>
      <c r="H3" s="38"/>
      <c r="I3" s="37"/>
    </row>
    <row r="4" spans="3:9" ht="12.75" hidden="1" customHeight="1" x14ac:dyDescent="0.2">
      <c r="C4" s="36"/>
      <c r="D4" s="36"/>
      <c r="E4" s="35"/>
      <c r="F4" s="35"/>
      <c r="G4" s="35"/>
      <c r="H4" s="35"/>
      <c r="I4" s="35"/>
    </row>
    <row r="5" spans="3:9" ht="12.75" customHeight="1" x14ac:dyDescent="0.2">
      <c r="C5" s="36"/>
      <c r="D5" s="36"/>
      <c r="E5" s="35"/>
      <c r="F5" s="35"/>
      <c r="G5" s="35"/>
      <c r="H5" s="35"/>
      <c r="I5" s="35"/>
    </row>
    <row r="6" spans="3:9" ht="12.75" customHeight="1" x14ac:dyDescent="0.2">
      <c r="C6" s="36"/>
      <c r="D6" s="36"/>
      <c r="E6" s="35"/>
      <c r="F6" s="35"/>
      <c r="G6" s="35"/>
      <c r="H6" s="35"/>
      <c r="I6" s="35"/>
    </row>
    <row r="7" spans="3:9" ht="12.75" customHeight="1" x14ac:dyDescent="0.2">
      <c r="C7" s="36"/>
      <c r="D7" s="36"/>
      <c r="E7" s="35"/>
      <c r="F7" s="35"/>
      <c r="G7" s="35"/>
      <c r="H7" s="35"/>
      <c r="I7" s="35"/>
    </row>
    <row r="8" spans="3:9" ht="12.75" customHeight="1" x14ac:dyDescent="0.2">
      <c r="C8" s="36"/>
      <c r="D8" s="36"/>
      <c r="E8" s="35"/>
      <c r="F8" s="35"/>
      <c r="G8" s="35"/>
      <c r="H8" s="35"/>
      <c r="I8" s="35"/>
    </row>
    <row r="9" spans="3:9" ht="12.75" customHeight="1" x14ac:dyDescent="0.2">
      <c r="C9" s="36"/>
      <c r="D9" s="36"/>
      <c r="E9" s="35"/>
      <c r="F9" s="35"/>
      <c r="G9" s="35"/>
      <c r="H9" s="35"/>
      <c r="I9" s="35"/>
    </row>
    <row r="10" spans="3:9" ht="12.75" customHeight="1" x14ac:dyDescent="0.2">
      <c r="C10" s="36"/>
      <c r="D10" s="36"/>
      <c r="E10" s="35"/>
      <c r="F10" s="35"/>
      <c r="G10" s="35"/>
      <c r="H10" s="35"/>
      <c r="I10" s="35"/>
    </row>
    <row r="11" spans="3:9" ht="12.75" customHeight="1" x14ac:dyDescent="0.2">
      <c r="C11" s="36"/>
      <c r="D11" s="36"/>
      <c r="E11" s="35"/>
      <c r="F11" s="35"/>
      <c r="G11" s="35"/>
      <c r="H11" s="35"/>
      <c r="I11" s="35"/>
    </row>
    <row r="12" spans="3:9" ht="12.75" customHeight="1" x14ac:dyDescent="0.2">
      <c r="C12" s="36"/>
      <c r="D12" s="36"/>
      <c r="E12" s="35"/>
      <c r="F12" s="35"/>
      <c r="G12" s="35"/>
      <c r="H12" s="35"/>
      <c r="I12" s="35"/>
    </row>
    <row r="13" spans="3:9" ht="12.75" customHeight="1" x14ac:dyDescent="0.2">
      <c r="C13" s="36"/>
      <c r="D13" s="36"/>
      <c r="E13" s="35"/>
      <c r="F13" s="35"/>
      <c r="G13" s="35"/>
      <c r="H13" s="35"/>
      <c r="I13" s="35"/>
    </row>
    <row r="14" spans="3:9" ht="12.75" customHeight="1" x14ac:dyDescent="0.2">
      <c r="C14" s="36"/>
      <c r="D14" s="36"/>
      <c r="E14" s="35"/>
      <c r="F14" s="35"/>
      <c r="G14" s="35"/>
      <c r="H14" s="35"/>
      <c r="I14" s="35"/>
    </row>
    <row r="15" spans="3:9" ht="12.75" customHeight="1" x14ac:dyDescent="0.2">
      <c r="C15" s="36"/>
      <c r="D15" s="36"/>
      <c r="E15" s="35"/>
      <c r="F15" s="35"/>
      <c r="G15" s="35"/>
      <c r="H15" s="35"/>
      <c r="I15" s="35"/>
    </row>
    <row r="16" spans="3:9" ht="12.75" customHeight="1" x14ac:dyDescent="0.2">
      <c r="C16" s="36"/>
      <c r="D16" s="36"/>
      <c r="E16" s="35"/>
      <c r="F16" s="35"/>
      <c r="G16" s="35"/>
      <c r="H16" s="35"/>
      <c r="I16" s="35"/>
    </row>
    <row r="17" spans="3:11" ht="12.75" customHeight="1" x14ac:dyDescent="0.2">
      <c r="C17" s="36"/>
      <c r="D17" s="36"/>
      <c r="E17" s="35"/>
      <c r="F17" s="35"/>
      <c r="G17" s="35"/>
      <c r="H17" s="35"/>
      <c r="I17" s="35"/>
    </row>
    <row r="18" spans="3:11" ht="12.75" customHeight="1" x14ac:dyDescent="0.2">
      <c r="C18" s="36"/>
      <c r="D18" s="36"/>
      <c r="E18" s="35"/>
      <c r="F18" s="35"/>
      <c r="G18" s="35"/>
      <c r="H18" s="35"/>
      <c r="I18" s="35"/>
    </row>
    <row r="19" spans="3:11" ht="12.75" customHeight="1" x14ac:dyDescent="0.2">
      <c r="C19" s="36"/>
      <c r="D19" s="36"/>
      <c r="E19" s="35"/>
      <c r="F19" s="35"/>
      <c r="G19" s="35"/>
      <c r="H19" s="35"/>
      <c r="I19" s="35"/>
    </row>
    <row r="20" spans="3:11" ht="12.75" customHeight="1" x14ac:dyDescent="0.2">
      <c r="C20" s="36"/>
      <c r="D20" s="36"/>
      <c r="E20" s="35"/>
      <c r="F20" s="35"/>
      <c r="G20" s="35"/>
      <c r="H20" s="35"/>
      <c r="I20" s="35"/>
    </row>
    <row r="21" spans="3:11" ht="14.25" x14ac:dyDescent="0.2">
      <c r="C21" s="53" t="s">
        <v>47</v>
      </c>
      <c r="D21" s="53"/>
      <c r="E21" s="53"/>
      <c r="F21" s="53"/>
      <c r="G21" s="53"/>
      <c r="H21" s="53"/>
      <c r="I21" s="53"/>
    </row>
    <row r="22" spans="3:11" x14ac:dyDescent="0.2">
      <c r="C22" s="54" t="s">
        <v>46</v>
      </c>
      <c r="D22" s="54"/>
      <c r="E22" s="54"/>
      <c r="F22" s="54"/>
      <c r="G22" s="54"/>
      <c r="H22" s="54"/>
      <c r="I22" s="54"/>
    </row>
    <row r="23" spans="3:11" x14ac:dyDescent="0.2">
      <c r="C23" s="54" t="s">
        <v>45</v>
      </c>
      <c r="D23" s="54"/>
      <c r="E23" s="54"/>
      <c r="F23" s="54"/>
      <c r="G23" s="54"/>
      <c r="H23" s="54"/>
      <c r="I23" s="54"/>
    </row>
    <row r="24" spans="3:11" ht="6" customHeight="1" thickBot="1" x14ac:dyDescent="0.25">
      <c r="C24" s="55"/>
      <c r="D24" s="55"/>
      <c r="E24" s="55"/>
      <c r="F24" s="55"/>
      <c r="G24" s="55"/>
      <c r="H24" s="55"/>
      <c r="I24" s="55"/>
    </row>
    <row r="25" spans="3:11" ht="48" customHeight="1" thickBot="1" x14ac:dyDescent="0.25">
      <c r="C25" s="30" t="s">
        <v>35</v>
      </c>
      <c r="D25" s="33" t="s">
        <v>34</v>
      </c>
      <c r="E25" s="32" t="s">
        <v>33</v>
      </c>
      <c r="F25" s="32" t="s">
        <v>32</v>
      </c>
      <c r="G25" s="32" t="s">
        <v>31</v>
      </c>
      <c r="H25" s="32" t="s">
        <v>30</v>
      </c>
      <c r="I25" s="33" t="s">
        <v>44</v>
      </c>
    </row>
    <row r="26" spans="3:11" ht="13.5" customHeight="1" thickBot="1" x14ac:dyDescent="0.25">
      <c r="C26" s="56" t="s">
        <v>43</v>
      </c>
      <c r="D26" s="57"/>
      <c r="E26" s="57"/>
      <c r="F26" s="57"/>
      <c r="G26" s="57"/>
      <c r="H26" s="57"/>
      <c r="I26" s="58"/>
    </row>
    <row r="27" spans="3:11" ht="13.5" customHeight="1" thickBot="1" x14ac:dyDescent="0.25">
      <c r="C27" s="18" t="s">
        <v>42</v>
      </c>
      <c r="D27" s="22"/>
      <c r="E27" s="23">
        <v>1184087.3</v>
      </c>
      <c r="F27" s="23">
        <v>883588.32</v>
      </c>
      <c r="G27" s="23">
        <v>2440891.04</v>
      </c>
      <c r="H27" s="23">
        <f>+D27+E27-F27</f>
        <v>300498.9800000001</v>
      </c>
      <c r="I27" s="50" t="s">
        <v>41</v>
      </c>
      <c r="K27" s="34">
        <f>296779.83+13620.46+24057.6+20806.55</f>
        <v>355264.44</v>
      </c>
    </row>
    <row r="28" spans="3:11" ht="13.5" customHeight="1" thickBot="1" x14ac:dyDescent="0.25">
      <c r="C28" s="18" t="s">
        <v>40</v>
      </c>
      <c r="D28" s="22"/>
      <c r="E28" s="20">
        <v>502648.72</v>
      </c>
      <c r="F28" s="20">
        <v>251986.42</v>
      </c>
      <c r="G28" s="23">
        <v>539882.12</v>
      </c>
      <c r="H28" s="23">
        <f>+D28+E28-F28</f>
        <v>250662.29999999996</v>
      </c>
      <c r="I28" s="51"/>
      <c r="K28" s="34">
        <f>122563.6-31387.15+19392.6+27181.68+12478.77</f>
        <v>150229.5</v>
      </c>
    </row>
    <row r="29" spans="3:11" ht="13.5" customHeight="1" thickBot="1" x14ac:dyDescent="0.25">
      <c r="C29" s="18" t="s">
        <v>39</v>
      </c>
      <c r="D29" s="22"/>
      <c r="E29" s="20">
        <v>300208.69</v>
      </c>
      <c r="F29" s="20">
        <v>161387.35</v>
      </c>
      <c r="G29" s="23">
        <v>231475.43</v>
      </c>
      <c r="H29" s="23">
        <f>+D29+E29-F29</f>
        <v>138821.34</v>
      </c>
      <c r="I29" s="51"/>
      <c r="K29" s="1">
        <f>27522.58+60897.51-9854.95+5691.12</f>
        <v>84256.26</v>
      </c>
    </row>
    <row r="30" spans="3:11" ht="13.5" customHeight="1" thickBot="1" x14ac:dyDescent="0.25">
      <c r="C30" s="18" t="s">
        <v>38</v>
      </c>
      <c r="D30" s="22"/>
      <c r="E30" s="20">
        <v>220277.75</v>
      </c>
      <c r="F30" s="20">
        <v>116916.84</v>
      </c>
      <c r="G30" s="23">
        <v>107187.52</v>
      </c>
      <c r="H30" s="23">
        <f>+D30+E30-F30</f>
        <v>103360.91</v>
      </c>
      <c r="I30" s="51"/>
      <c r="K30" s="1">
        <f>9535.48-0.15+23371.94-3434.67+3950.92+19355.66-4443+1555.85</f>
        <v>49892.029999999992</v>
      </c>
    </row>
    <row r="31" spans="3:11" ht="13.5" customHeight="1" thickBot="1" x14ac:dyDescent="0.25">
      <c r="C31" s="18" t="s">
        <v>37</v>
      </c>
      <c r="D31" s="22"/>
      <c r="E31" s="20">
        <f>13336.2+5560.74+30425.61+19354.09+4428.72+1846.75+2472.6</f>
        <v>77424.710000000006</v>
      </c>
      <c r="F31" s="20">
        <f>2423.29+697.68+1609.4+3750.24+13575.22+25100.67+2801.53+6922.16</f>
        <v>56880.19</v>
      </c>
      <c r="G31" s="23">
        <f>+E31</f>
        <v>77424.710000000006</v>
      </c>
      <c r="H31" s="23">
        <f>+D31+E31-F31</f>
        <v>20544.520000000004</v>
      </c>
      <c r="I31" s="52"/>
      <c r="K31" s="1">
        <f>17.54-15.7+14.6+36.62+1865.27-53.14+4151.44-118.34+417.04-67.6</f>
        <v>6247.7299999999987</v>
      </c>
    </row>
    <row r="32" spans="3:11" ht="13.5" customHeight="1" thickBot="1" x14ac:dyDescent="0.25">
      <c r="C32" s="18" t="s">
        <v>11</v>
      </c>
      <c r="D32" s="17">
        <f>SUM(D27:D31)</f>
        <v>0</v>
      </c>
      <c r="E32" s="17">
        <f>SUM(E27:E31)</f>
        <v>2284647.17</v>
      </c>
      <c r="F32" s="17">
        <f>SUM(F27:F31)</f>
        <v>1470759.12</v>
      </c>
      <c r="G32" s="17">
        <f>SUM(G27:G31)</f>
        <v>3396860.8200000003</v>
      </c>
      <c r="H32" s="17">
        <f>SUM(H27:H31)</f>
        <v>813888.05</v>
      </c>
      <c r="I32" s="18"/>
    </row>
    <row r="33" spans="3:11" ht="13.5" customHeight="1" thickBot="1" x14ac:dyDescent="0.25">
      <c r="C33" s="62" t="s">
        <v>36</v>
      </c>
      <c r="D33" s="62"/>
      <c r="E33" s="62"/>
      <c r="F33" s="62"/>
      <c r="G33" s="62"/>
      <c r="H33" s="62"/>
      <c r="I33" s="62"/>
    </row>
    <row r="34" spans="3:11" ht="58.5" customHeight="1" thickBot="1" x14ac:dyDescent="0.25">
      <c r="C34" s="25" t="s">
        <v>35</v>
      </c>
      <c r="D34" s="33" t="s">
        <v>34</v>
      </c>
      <c r="E34" s="32" t="s">
        <v>33</v>
      </c>
      <c r="F34" s="32" t="s">
        <v>32</v>
      </c>
      <c r="G34" s="32" t="s">
        <v>31</v>
      </c>
      <c r="H34" s="32" t="s">
        <v>30</v>
      </c>
      <c r="I34" s="31" t="s">
        <v>29</v>
      </c>
    </row>
    <row r="35" spans="3:11" ht="23.25" customHeight="1" thickBot="1" x14ac:dyDescent="0.25">
      <c r="C35" s="30" t="s">
        <v>28</v>
      </c>
      <c r="D35" s="29"/>
      <c r="E35" s="21">
        <f>2558223.13+360185.93+667359.7+94005.01</f>
        <v>3679773.7699999996</v>
      </c>
      <c r="F35" s="21">
        <f>345069.52+1760144.48+90563.68+460703.77</f>
        <v>2656481.4500000002</v>
      </c>
      <c r="G35" s="21">
        <f>+E35</f>
        <v>3679773.7699999996</v>
      </c>
      <c r="H35" s="21">
        <f t="shared" ref="H35:H46" si="0">+D35+E35-F35</f>
        <v>1023292.3199999994</v>
      </c>
      <c r="I35" s="63" t="s">
        <v>27</v>
      </c>
      <c r="J35" s="28">
        <f>212696.57-0.05+30.17+114.15+10.59+105.21-D35</f>
        <v>212956.64</v>
      </c>
      <c r="K35" s="28">
        <f>621.42-15.43+214940.14-105.67+2538.39-64.63+272.23-13.31+2530.91+4.1-3.84+40.6-35.06-H35</f>
        <v>-802582.46999999927</v>
      </c>
    </row>
    <row r="36" spans="3:11" ht="14.25" customHeight="1" thickBot="1" x14ac:dyDescent="0.25">
      <c r="C36" s="18" t="s">
        <v>26</v>
      </c>
      <c r="D36" s="22"/>
      <c r="E36" s="23">
        <f>768713.8+105855.08</f>
        <v>874568.88</v>
      </c>
      <c r="F36" s="23">
        <f>103467.53+527873.85</f>
        <v>631341.38</v>
      </c>
      <c r="G36" s="21">
        <v>922666.76</v>
      </c>
      <c r="H36" s="21">
        <f t="shared" si="0"/>
        <v>243227.5</v>
      </c>
      <c r="I36" s="64"/>
      <c r="J36" s="28">
        <f>41847.11-66.21</f>
        <v>41780.9</v>
      </c>
    </row>
    <row r="37" spans="3:11" ht="13.5" customHeight="1" thickBot="1" x14ac:dyDescent="0.25">
      <c r="C37" s="25" t="s">
        <v>25</v>
      </c>
      <c r="D37" s="27"/>
      <c r="E37" s="23">
        <f>6653.79+48319.62</f>
        <v>54973.41</v>
      </c>
      <c r="F37" s="23">
        <f>33199.75+6485.3</f>
        <v>39685.050000000003</v>
      </c>
      <c r="G37" s="21">
        <f>+E37</f>
        <v>54973.41</v>
      </c>
      <c r="H37" s="21">
        <f t="shared" si="0"/>
        <v>15288.36</v>
      </c>
      <c r="I37" s="26"/>
      <c r="J37" s="1">
        <f>11003.6-276.5</f>
        <v>10727.1</v>
      </c>
    </row>
    <row r="38" spans="3:11" ht="13.5" customHeight="1" thickBot="1" x14ac:dyDescent="0.25">
      <c r="C38" s="25" t="s">
        <v>24</v>
      </c>
      <c r="D38" s="27"/>
      <c r="E38" s="23">
        <f>82299.4+240537.87</f>
        <v>322837.27</v>
      </c>
      <c r="F38" s="23">
        <f>144584.23+60444.41</f>
        <v>205028.64</v>
      </c>
      <c r="G38" s="21">
        <f>+E38</f>
        <v>322837.27</v>
      </c>
      <c r="H38" s="21">
        <f t="shared" si="0"/>
        <v>117808.63</v>
      </c>
      <c r="I38" s="26" t="s">
        <v>14</v>
      </c>
    </row>
    <row r="39" spans="3:11" ht="12.75" customHeight="1" thickBot="1" x14ac:dyDescent="0.25">
      <c r="C39" s="18" t="s">
        <v>23</v>
      </c>
      <c r="D39" s="22"/>
      <c r="E39" s="23">
        <f>265756.36+36595.77</f>
        <v>302352.13</v>
      </c>
      <c r="F39" s="23">
        <f>34715.66+182493.65</f>
        <v>217209.31</v>
      </c>
      <c r="G39" s="21">
        <f>+E39</f>
        <v>302352.13</v>
      </c>
      <c r="H39" s="21">
        <f t="shared" si="0"/>
        <v>85142.82</v>
      </c>
      <c r="I39" s="26" t="s">
        <v>22</v>
      </c>
      <c r="J39" s="1">
        <f>27388.47-451.7</f>
        <v>26936.77</v>
      </c>
    </row>
    <row r="40" spans="3:11" ht="19.5" customHeight="1" thickBot="1" x14ac:dyDescent="0.25">
      <c r="C40" s="18" t="s">
        <v>21</v>
      </c>
      <c r="D40" s="22"/>
      <c r="E40" s="23">
        <f>433779.94+59733.34</f>
        <v>493513.28</v>
      </c>
      <c r="F40" s="23">
        <f>297876.29+56664.1</f>
        <v>354540.38999999996</v>
      </c>
      <c r="G40" s="21">
        <v>584703.42000000004</v>
      </c>
      <c r="H40" s="21">
        <f t="shared" si="0"/>
        <v>138972.89000000007</v>
      </c>
      <c r="I40" s="19" t="s">
        <v>20</v>
      </c>
      <c r="J40" s="1">
        <f>14944.95+29389.9-0.01</f>
        <v>44334.840000000004</v>
      </c>
      <c r="K40" s="1">
        <f>9500.21+7657.73+28637.52-33.74</f>
        <v>45761.72</v>
      </c>
    </row>
    <row r="41" spans="3:11" ht="15.75" customHeight="1" thickBot="1" x14ac:dyDescent="0.25">
      <c r="C41" s="18" t="s">
        <v>19</v>
      </c>
      <c r="D41" s="22"/>
      <c r="E41" s="20">
        <f>6720+21710.16</f>
        <v>28430.16</v>
      </c>
      <c r="F41" s="20">
        <f>12413.37+7359.64</f>
        <v>19773.010000000002</v>
      </c>
      <c r="G41" s="21">
        <f>+E41</f>
        <v>28430.16</v>
      </c>
      <c r="H41" s="21">
        <f t="shared" si="0"/>
        <v>8657.1499999999978</v>
      </c>
      <c r="I41" s="19"/>
      <c r="J41" s="1">
        <f>2078.94-38.01</f>
        <v>2040.93</v>
      </c>
    </row>
    <row r="42" spans="3:11" ht="13.5" hidden="1" customHeight="1" thickBot="1" x14ac:dyDescent="0.25">
      <c r="C42" s="25" t="s">
        <v>18</v>
      </c>
      <c r="D42" s="22"/>
      <c r="E42" s="20"/>
      <c r="F42" s="20"/>
      <c r="G42" s="21"/>
      <c r="H42" s="21">
        <f t="shared" si="0"/>
        <v>0</v>
      </c>
      <c r="I42" s="26"/>
      <c r="J42" s="1">
        <f>32854.33-78.79</f>
        <v>32775.54</v>
      </c>
    </row>
    <row r="43" spans="3:11" ht="13.5" customHeight="1" thickBot="1" x14ac:dyDescent="0.25">
      <c r="C43" s="18" t="s">
        <v>17</v>
      </c>
      <c r="D43" s="24"/>
      <c r="E43" s="20">
        <f>48693.49+353609.25</f>
        <v>402302.74</v>
      </c>
      <c r="F43" s="20">
        <f>242821.83+46191.61</f>
        <v>289013.44</v>
      </c>
      <c r="G43" s="21">
        <f>+E43</f>
        <v>402302.74</v>
      </c>
      <c r="H43" s="21">
        <f t="shared" si="0"/>
        <v>113289.29999999999</v>
      </c>
      <c r="I43" s="19" t="s">
        <v>16</v>
      </c>
      <c r="J43" s="1">
        <f>6091.41-113.99</f>
        <v>5977.42</v>
      </c>
    </row>
    <row r="44" spans="3:11" ht="13.5" customHeight="1" thickBot="1" x14ac:dyDescent="0.25">
      <c r="C44" s="18" t="s">
        <v>15</v>
      </c>
      <c r="D44" s="24"/>
      <c r="E44" s="20">
        <f>5418.04+27362.15+4602.22+4073.22+131062.34+26754.72</f>
        <v>199272.69</v>
      </c>
      <c r="F44" s="20">
        <f>888.93+77529.66+16473.14+1171.02+19178.14+3411.61</f>
        <v>118652.5</v>
      </c>
      <c r="G44" s="21">
        <f>+E44</f>
        <v>199272.69</v>
      </c>
      <c r="H44" s="21">
        <f t="shared" si="0"/>
        <v>80620.19</v>
      </c>
      <c r="I44" s="19" t="s">
        <v>14</v>
      </c>
    </row>
    <row r="45" spans="3:11" ht="13.5" hidden="1" customHeight="1" thickBot="1" x14ac:dyDescent="0.25">
      <c r="C45" s="25" t="s">
        <v>13</v>
      </c>
      <c r="D45" s="24"/>
      <c r="E45" s="20"/>
      <c r="F45" s="20"/>
      <c r="G45" s="21"/>
      <c r="H45" s="23">
        <f t="shared" si="0"/>
        <v>0</v>
      </c>
      <c r="I45" s="19"/>
      <c r="J45" s="1">
        <f>2210.74+1030.78</f>
        <v>3241.5199999999995</v>
      </c>
      <c r="K45" s="1">
        <f>5457.1+8499.49</f>
        <v>13956.59</v>
      </c>
    </row>
    <row r="46" spans="3:11" ht="13.5" hidden="1" customHeight="1" thickBot="1" x14ac:dyDescent="0.25">
      <c r="C46" s="18" t="s">
        <v>12</v>
      </c>
      <c r="D46" s="22">
        <v>0</v>
      </c>
      <c r="E46" s="20"/>
      <c r="F46" s="20"/>
      <c r="G46" s="21"/>
      <c r="H46" s="20">
        <f t="shared" si="0"/>
        <v>0</v>
      </c>
      <c r="I46" s="19"/>
    </row>
    <row r="47" spans="3:11" s="15" customFormat="1" ht="13.5" customHeight="1" thickBot="1" x14ac:dyDescent="0.25">
      <c r="C47" s="18" t="s">
        <v>11</v>
      </c>
      <c r="D47" s="17">
        <f>SUM(D35:D46)</f>
        <v>0</v>
      </c>
      <c r="E47" s="17">
        <f>SUM(E35:E46)</f>
        <v>6358024.330000001</v>
      </c>
      <c r="F47" s="17">
        <f>SUM(F35:F46)</f>
        <v>4531725.17</v>
      </c>
      <c r="G47" s="17">
        <f>SUM(G35:G46)</f>
        <v>6497312.3499999996</v>
      </c>
      <c r="H47" s="17">
        <f>SUM(H35:H46)</f>
        <v>1826299.1599999997</v>
      </c>
      <c r="I47" s="16"/>
    </row>
    <row r="48" spans="3:11" ht="13.5" customHeight="1" thickBot="1" x14ac:dyDescent="0.25">
      <c r="C48" s="65" t="s">
        <v>10</v>
      </c>
      <c r="D48" s="65"/>
      <c r="E48" s="65"/>
      <c r="F48" s="65"/>
      <c r="G48" s="65"/>
      <c r="H48" s="65"/>
      <c r="I48" s="65"/>
    </row>
    <row r="49" spans="3:9" ht="44.25" customHeight="1" thickBot="1" x14ac:dyDescent="0.25">
      <c r="C49" s="14" t="s">
        <v>9</v>
      </c>
      <c r="D49" s="66" t="s">
        <v>79</v>
      </c>
      <c r="E49" s="67"/>
      <c r="F49" s="67"/>
      <c r="G49" s="67"/>
      <c r="H49" s="68"/>
      <c r="I49" s="13" t="s">
        <v>8</v>
      </c>
    </row>
    <row r="50" spans="3:9" ht="28.5" customHeight="1" thickBot="1" x14ac:dyDescent="0.25">
      <c r="C50" s="12" t="s">
        <v>6</v>
      </c>
      <c r="D50" s="59" t="s">
        <v>7</v>
      </c>
      <c r="E50" s="60"/>
      <c r="F50" s="60"/>
      <c r="G50" s="60"/>
      <c r="H50" s="61"/>
      <c r="I50" s="11" t="s">
        <v>6</v>
      </c>
    </row>
    <row r="51" spans="3:9" ht="27" customHeight="1" thickBot="1" x14ac:dyDescent="0.25">
      <c r="C51" s="12" t="s">
        <v>4</v>
      </c>
      <c r="D51" s="59" t="s">
        <v>5</v>
      </c>
      <c r="E51" s="60"/>
      <c r="F51" s="60"/>
      <c r="G51" s="60"/>
      <c r="H51" s="61"/>
      <c r="I51" s="11" t="s">
        <v>4</v>
      </c>
    </row>
    <row r="52" spans="3:9" ht="20.25" customHeight="1" x14ac:dyDescent="0.3">
      <c r="C52" s="10" t="s">
        <v>3</v>
      </c>
      <c r="D52" s="10"/>
      <c r="E52" s="10"/>
      <c r="F52" s="10"/>
      <c r="G52" s="10"/>
      <c r="H52" s="9">
        <f>+H32+H47</f>
        <v>2640187.21</v>
      </c>
    </row>
    <row r="53" spans="3:9" ht="12" customHeight="1" x14ac:dyDescent="0.25">
      <c r="C53" s="8" t="s">
        <v>2</v>
      </c>
      <c r="D53" s="8"/>
      <c r="F53" s="7"/>
      <c r="G53" s="7"/>
      <c r="H53" s="7"/>
    </row>
    <row r="54" spans="3:9" ht="12.75" hidden="1" customHeight="1" x14ac:dyDescent="0.2">
      <c r="C54" s="6" t="s">
        <v>1</v>
      </c>
    </row>
    <row r="55" spans="3:9" hidden="1" x14ac:dyDescent="0.2">
      <c r="C55" s="1"/>
      <c r="D55" s="1"/>
      <c r="E55" s="1"/>
      <c r="F55" s="1"/>
      <c r="G55" s="1"/>
      <c r="H55" s="1"/>
    </row>
    <row r="56" spans="3:9" hidden="1" x14ac:dyDescent="0.2">
      <c r="D56" s="3"/>
      <c r="E56" s="3"/>
      <c r="F56" s="3"/>
      <c r="G56" s="3"/>
      <c r="H56" s="3"/>
    </row>
    <row r="57" spans="3:9" hidden="1" x14ac:dyDescent="0.2">
      <c r="D57" s="5"/>
      <c r="E57" s="3">
        <f>+E32+E47</f>
        <v>8642671.5</v>
      </c>
      <c r="F57" s="3">
        <f>+F32+F47</f>
        <v>6002484.29</v>
      </c>
    </row>
    <row r="58" spans="3:9" hidden="1" x14ac:dyDescent="0.2">
      <c r="E58" s="4">
        <f>1231799.67+7410871.83</f>
        <v>8642671.5</v>
      </c>
      <c r="F58" s="2">
        <f>5042309.03+960175.26</f>
        <v>6002484.29</v>
      </c>
    </row>
    <row r="59" spans="3:9" hidden="1" x14ac:dyDescent="0.2">
      <c r="E59" s="3">
        <f>+E58-E57</f>
        <v>0</v>
      </c>
      <c r="F59" s="3">
        <f>+F58-F57</f>
        <v>0</v>
      </c>
    </row>
    <row r="62" spans="3:9" x14ac:dyDescent="0.2">
      <c r="C62" s="2" t="s">
        <v>0</v>
      </c>
      <c r="E62" s="3">
        <f>+E47+E32+3255+22900.13</f>
        <v>8668826.6300000008</v>
      </c>
      <c r="F62" s="3"/>
      <c r="G62" s="3">
        <f>+G47+G32</f>
        <v>9894173.1699999999</v>
      </c>
    </row>
  </sheetData>
  <mergeCells count="12">
    <mergeCell ref="D50:H50"/>
    <mergeCell ref="D51:H51"/>
    <mergeCell ref="C33:I33"/>
    <mergeCell ref="I35:I36"/>
    <mergeCell ref="C48:I48"/>
    <mergeCell ref="D49:H49"/>
    <mergeCell ref="I27:I31"/>
    <mergeCell ref="C21:I21"/>
    <mergeCell ref="C22:I22"/>
    <mergeCell ref="C23:I23"/>
    <mergeCell ref="C24:I24"/>
    <mergeCell ref="C26:I26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5"/>
  <sheetViews>
    <sheetView topLeftCell="A10" zoomScaleNormal="100" zoomScaleSheetLayoutView="120" workbookViewId="0">
      <selection activeCell="H22" sqref="H22"/>
    </sheetView>
  </sheetViews>
  <sheetFormatPr defaultRowHeight="15" x14ac:dyDescent="0.25"/>
  <cols>
    <col min="1" max="1" width="4.5703125" style="42" customWidth="1"/>
    <col min="2" max="2" width="12.42578125" style="42" customWidth="1"/>
    <col min="3" max="3" width="13.28515625" style="42" hidden="1" customWidth="1"/>
    <col min="4" max="4" width="12.140625" style="42" customWidth="1"/>
    <col min="5" max="5" width="13.5703125" style="42" customWidth="1"/>
    <col min="6" max="6" width="13.28515625" style="42" customWidth="1"/>
    <col min="7" max="7" width="14.28515625" style="42" customWidth="1"/>
    <col min="8" max="9" width="15.140625" style="42" customWidth="1"/>
    <col min="10" max="16384" width="9.140625" style="42"/>
  </cols>
  <sheetData>
    <row r="13" spans="1:9" x14ac:dyDescent="0.25">
      <c r="A13" s="69" t="s">
        <v>78</v>
      </c>
      <c r="B13" s="69"/>
      <c r="C13" s="69"/>
      <c r="D13" s="69"/>
      <c r="E13" s="69"/>
      <c r="F13" s="69"/>
      <c r="G13" s="69"/>
      <c r="H13" s="69"/>
      <c r="I13" s="69"/>
    </row>
    <row r="14" spans="1:9" x14ac:dyDescent="0.25">
      <c r="A14" s="69" t="s">
        <v>77</v>
      </c>
      <c r="B14" s="69"/>
      <c r="C14" s="69"/>
      <c r="D14" s="69"/>
      <c r="E14" s="69"/>
      <c r="F14" s="69"/>
      <c r="G14" s="69"/>
      <c r="H14" s="69"/>
      <c r="I14" s="69"/>
    </row>
    <row r="15" spans="1:9" x14ac:dyDescent="0.25">
      <c r="A15" s="69" t="s">
        <v>76</v>
      </c>
      <c r="B15" s="69"/>
      <c r="C15" s="69"/>
      <c r="D15" s="69"/>
      <c r="E15" s="69"/>
      <c r="F15" s="69"/>
      <c r="G15" s="69"/>
      <c r="H15" s="69"/>
      <c r="I15" s="69"/>
    </row>
    <row r="16" spans="1:9" ht="60" x14ac:dyDescent="0.25">
      <c r="A16" s="48" t="s">
        <v>75</v>
      </c>
      <c r="B16" s="48" t="s">
        <v>74</v>
      </c>
      <c r="C16" s="48" t="s">
        <v>73</v>
      </c>
      <c r="D16" s="48" t="s">
        <v>72</v>
      </c>
      <c r="E16" s="48" t="s">
        <v>71</v>
      </c>
      <c r="F16" s="49" t="s">
        <v>70</v>
      </c>
      <c r="G16" s="49" t="s">
        <v>69</v>
      </c>
      <c r="H16" s="48" t="s">
        <v>68</v>
      </c>
      <c r="I16" s="48" t="s">
        <v>67</v>
      </c>
    </row>
    <row r="17" spans="1:9" x14ac:dyDescent="0.25">
      <c r="A17" s="47" t="s">
        <v>66</v>
      </c>
      <c r="B17" s="46">
        <v>0</v>
      </c>
      <c r="C17" s="46"/>
      <c r="D17" s="46">
        <v>874.56888000000004</v>
      </c>
      <c r="E17" s="46">
        <v>631.34137999999996</v>
      </c>
      <c r="F17" s="46">
        <f>(22900.13+3255)/1000</f>
        <v>26.15513</v>
      </c>
      <c r="G17" s="46">
        <v>922.66675999999995</v>
      </c>
      <c r="H17" s="46">
        <f>243.2275</f>
        <v>243.22749999999999</v>
      </c>
      <c r="I17" s="46">
        <f>B17+D17+F17-G17</f>
        <v>-21.942749999999933</v>
      </c>
    </row>
    <row r="18" spans="1:9" x14ac:dyDescent="0.25">
      <c r="B18" s="43"/>
      <c r="C18" s="43"/>
      <c r="D18" s="43"/>
      <c r="E18" s="43"/>
      <c r="F18" s="43"/>
      <c r="G18" s="43"/>
    </row>
    <row r="19" spans="1:9" x14ac:dyDescent="0.25">
      <c r="A19" s="42" t="s">
        <v>65</v>
      </c>
    </row>
    <row r="20" spans="1:9" x14ac:dyDescent="0.25">
      <c r="A20" s="43" t="s">
        <v>64</v>
      </c>
    </row>
    <row r="21" spans="1:9" x14ac:dyDescent="0.25">
      <c r="A21" s="45" t="s">
        <v>63</v>
      </c>
    </row>
    <row r="22" spans="1:9" x14ac:dyDescent="0.25">
      <c r="A22" s="45" t="s">
        <v>62</v>
      </c>
    </row>
    <row r="23" spans="1:9" x14ac:dyDescent="0.25">
      <c r="A23" s="45" t="s">
        <v>61</v>
      </c>
    </row>
    <row r="24" spans="1:9" x14ac:dyDescent="0.25">
      <c r="A24" s="45" t="s">
        <v>60</v>
      </c>
    </row>
    <row r="25" spans="1:9" x14ac:dyDescent="0.25">
      <c r="A25" s="43" t="s">
        <v>59</v>
      </c>
    </row>
    <row r="26" spans="1:9" x14ac:dyDescent="0.25">
      <c r="A26" s="43" t="s">
        <v>58</v>
      </c>
      <c r="D26" s="44"/>
      <c r="E26" s="44"/>
      <c r="F26" s="44"/>
    </row>
    <row r="27" spans="1:9" x14ac:dyDescent="0.25">
      <c r="A27" s="43" t="s">
        <v>57</v>
      </c>
      <c r="D27" s="44"/>
      <c r="E27" s="44"/>
      <c r="F27" s="44"/>
    </row>
    <row r="28" spans="1:9" x14ac:dyDescent="0.25">
      <c r="A28" s="43" t="s">
        <v>56</v>
      </c>
    </row>
    <row r="29" spans="1:9" x14ac:dyDescent="0.25">
      <c r="A29" s="43" t="s">
        <v>55</v>
      </c>
    </row>
    <row r="30" spans="1:9" x14ac:dyDescent="0.25">
      <c r="A30" s="43" t="s">
        <v>54</v>
      </c>
    </row>
    <row r="31" spans="1:9" x14ac:dyDescent="0.25">
      <c r="A31" s="43" t="s">
        <v>53</v>
      </c>
    </row>
    <row r="32" spans="1:9" x14ac:dyDescent="0.25">
      <c r="A32" s="43" t="s">
        <v>52</v>
      </c>
    </row>
    <row r="33" spans="1:1" x14ac:dyDescent="0.25">
      <c r="A33" s="43" t="s">
        <v>51</v>
      </c>
    </row>
    <row r="34" spans="1:1" x14ac:dyDescent="0.25">
      <c r="A34" s="43" t="s">
        <v>50</v>
      </c>
    </row>
    <row r="35" spans="1:1" x14ac:dyDescent="0.25">
      <c r="A35" s="43" t="s">
        <v>49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Парковый5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2019-03-19T11:42:53Z</dcterms:created>
  <dcterms:modified xsi:type="dcterms:W3CDTF">2019-03-21T08:42:13Z</dcterms:modified>
</cp:coreProperties>
</file>