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Школьная2 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8" i="1" l="1"/>
  <c r="H28" i="1"/>
  <c r="K28" i="1"/>
  <c r="H29" i="1"/>
  <c r="K29" i="1"/>
  <c r="H30" i="1"/>
  <c r="K30" i="1"/>
  <c r="H31" i="1"/>
  <c r="K31" i="1"/>
  <c r="E32" i="1"/>
  <c r="H32" i="1" s="1"/>
  <c r="F32" i="1"/>
  <c r="G32" i="1"/>
  <c r="K32" i="1"/>
  <c r="D33" i="1"/>
  <c r="E33" i="1"/>
  <c r="F33" i="1"/>
  <c r="G33" i="1"/>
  <c r="G36" i="1"/>
  <c r="G47" i="1" s="1"/>
  <c r="G57" i="1" s="1"/>
  <c r="H36" i="1"/>
  <c r="H37" i="1"/>
  <c r="H38" i="1"/>
  <c r="G39" i="1"/>
  <c r="H39" i="1"/>
  <c r="J39" i="1"/>
  <c r="K39" i="1"/>
  <c r="H40" i="1"/>
  <c r="J40" i="1"/>
  <c r="K40" i="1"/>
  <c r="H41" i="1"/>
  <c r="G42" i="1"/>
  <c r="H42" i="1"/>
  <c r="G43" i="1"/>
  <c r="H43" i="1"/>
  <c r="E44" i="1"/>
  <c r="H44" i="1" s="1"/>
  <c r="H47" i="1" s="1"/>
  <c r="F44" i="1"/>
  <c r="G44" i="1"/>
  <c r="K44" i="1"/>
  <c r="G45" i="1"/>
  <c r="H45" i="1"/>
  <c r="H46" i="1"/>
  <c r="D47" i="1"/>
  <c r="F47" i="1"/>
  <c r="H56" i="1"/>
  <c r="H33" i="1" l="1"/>
  <c r="H51" i="1" s="1"/>
  <c r="E47" i="1"/>
  <c r="E57" i="1" s="1"/>
</calcChain>
</file>

<file path=xl/sharedStrings.xml><?xml version="1.0" encoding="utf-8"?>
<sst xmlns="http://schemas.openxmlformats.org/spreadsheetml/2006/main" count="73" uniqueCount="65">
  <si>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</si>
  <si>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</si>
  <si>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</si>
  <si>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</si>
  <si>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ТСЖ "Родник-2004"</t>
  </si>
  <si>
    <t xml:space="preserve">Поступило от ТСЖ "Родник-2004" 30303.72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</si>
  <si>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</si>
  <si>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</si>
  <si>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</si>
  <si>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</si>
  <si>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</si>
  <si>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>Агентское вознаграждение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</si>
  <si>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</si>
  <si>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</si>
  <si>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</si>
  <si>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</si>
  <si>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</si>
  <si>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</si>
  <si>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</si>
  <si>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</si>
  <si>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 xml:space="preserve">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</si>
  <si>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</si>
  <si>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</si>
  <si>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</si>
  <si>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</si>
  <si>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</si>
  <si>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</si>
  <si>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</si>
  <si>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</si>
  <si>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</si>
  <si>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</si>
  <si>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</si>
  <si>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</si>
  <si>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</si>
  <si>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</si>
  <si>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</si>
  <si>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</si>
  <si>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</si>
  <si>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</si>
  <si>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</si>
  <si>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</si>
  <si>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</si>
  <si>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</si>
  <si>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</si>
  <si>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2/3  по ул. Школьная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</si>
  <si>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</si>
  <si>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</si>
  <si>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</si>
  <si>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- 116.46р</t>
  </si>
  <si>
    <t>аварийное обслуживание - 60.69р.</t>
  </si>
  <si>
    <t>работы по электрике - 1744.32р.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</si>
  <si>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</t>
    </r>
    <r>
      <rPr>
        <b/>
        <sz val="11"/>
        <color indexed="8"/>
        <rFont val="Calibri"/>
        <family val="2"/>
        <charset val="204"/>
      </rPr>
      <t xml:space="preserve">,92 </t>
    </r>
    <r>
      <rPr>
        <b/>
        <sz val="11"/>
        <color indexed="8"/>
        <rFont val="Calibri"/>
        <family val="2"/>
        <charset val="204"/>
      </rPr>
      <t>т</t>
    </r>
    <r>
      <rPr>
        <sz val="10"/>
        <rFont val="Arial Cyr"/>
        <charset val="204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</si>
  <si>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</si>
  <si>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</si>
  <si>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</si>
  <si>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</si>
  <si>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</si>
  <si>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</si>
  <si>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</si>
  <si>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</si>
  <si>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</si>
  <si>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</si>
  <si>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2/3 по ул. Школьная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</si>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</sst>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8" fillId="3" borderId="1" xfId="0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0" fillId="4" borderId="0" xfId="0" applyFill="1"/>
    <xf numFmtId="0" fontId="3" fillId="4" borderId="1" xfId="0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9" fillId="4" borderId="7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10" fillId="0" borderId="9" xfId="0" applyNumberFormat="1" applyFont="1" applyFill="1" applyBorder="1" applyAlignment="1">
      <alignment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9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" fillId="0" borderId="0" xfId="1"/>
    <xf numFmtId="2" fontId="17" fillId="0" borderId="5" xfId="1" applyNumberFormat="1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/>
  <dimension ref="A1:K57"/>
  <sheetViews>
    <sheetView tabSelected="1" topLeftCell="C28" zoomScaleNormal="100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3.570312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53"/>
      <c r="D1" s="53"/>
      <c r="E1" s="53"/>
      <c r="F1" s="53"/>
      <c r="G1" s="53"/>
      <c r="H1" s="53"/>
      <c r="I1" s="53"/>
    </row>
    <row r="2" spans="3:9" ht="13.5" hidden="1" customHeight="1" thickBot="1" x14ac:dyDescent="0.25">
      <c r="C2" s="53"/>
      <c r="D2" s="53"/>
      <c r="E2" s="53" t="s">
        <v>47</v>
      </c>
      <c r="F2" s="53"/>
      <c r="G2" s="53"/>
      <c r="H2" s="53"/>
      <c r="I2" s="53"/>
    </row>
    <row r="3" spans="3:9" ht="13.5" hidden="1" customHeight="1" thickBot="1" x14ac:dyDescent="0.25">
      <c r="C3" s="52"/>
      <c r="D3" s="51"/>
      <c r="E3" s="50"/>
      <c r="F3" s="50"/>
      <c r="G3" s="50"/>
      <c r="H3" s="50"/>
      <c r="I3" s="49"/>
    </row>
    <row r="4" spans="3:9" ht="12.75" hidden="1" customHeight="1" x14ac:dyDescent="0.2">
      <c r="C4" s="48"/>
      <c r="D4" s="48"/>
      <c r="E4" s="47"/>
      <c r="F4" s="47"/>
      <c r="G4" s="47"/>
      <c r="H4" s="47"/>
      <c r="I4" s="47"/>
    </row>
    <row r="5" spans="3:9" ht="12.75" customHeight="1" x14ac:dyDescent="0.2">
      <c r="C5" s="48"/>
      <c r="D5" s="48"/>
      <c r="E5" s="47"/>
      <c r="F5" s="47"/>
      <c r="G5" s="47"/>
      <c r="H5" s="47"/>
      <c r="I5" s="47"/>
    </row>
    <row r="6" spans="3:9" ht="12.75" customHeight="1" x14ac:dyDescent="0.2">
      <c r="C6" s="48"/>
      <c r="D6" s="48"/>
      <c r="E6" s="47"/>
      <c r="F6" s="47"/>
      <c r="G6" s="47"/>
      <c r="H6" s="47"/>
      <c r="I6" s="47"/>
    </row>
    <row r="7" spans="3:9" ht="12.75" customHeight="1" x14ac:dyDescent="0.2">
      <c r="C7" s="48"/>
      <c r="D7" s="48"/>
      <c r="E7" s="47"/>
      <c r="F7" s="47"/>
      <c r="G7" s="47"/>
      <c r="H7" s="47"/>
      <c r="I7" s="47"/>
    </row>
    <row r="8" spans="3:9" ht="12.75" customHeight="1" x14ac:dyDescent="0.2">
      <c r="C8" s="48"/>
      <c r="D8" s="48"/>
      <c r="E8" s="47"/>
      <c r="F8" s="47"/>
      <c r="G8" s="47"/>
      <c r="H8" s="47"/>
      <c r="I8" s="47"/>
    </row>
    <row r="9" spans="3:9" ht="12.75" customHeight="1" x14ac:dyDescent="0.2">
      <c r="C9" s="48"/>
      <c r="D9" s="48"/>
      <c r="E9" s="47"/>
      <c r="F9" s="47"/>
      <c r="G9" s="47"/>
      <c r="H9" s="47"/>
      <c r="I9" s="47"/>
    </row>
    <row r="10" spans="3:9" ht="12.75" customHeight="1" x14ac:dyDescent="0.2">
      <c r="C10" s="48"/>
      <c r="D10" s="48"/>
      <c r="E10" s="47"/>
      <c r="F10" s="47"/>
      <c r="G10" s="47"/>
      <c r="H10" s="47"/>
      <c r="I10" s="47"/>
    </row>
    <row r="11" spans="3:9" ht="12.75" customHeight="1" x14ac:dyDescent="0.2">
      <c r="C11" s="48"/>
      <c r="D11" s="48"/>
      <c r="E11" s="47"/>
      <c r="F11" s="47"/>
      <c r="G11" s="47"/>
      <c r="H11" s="47"/>
      <c r="I11" s="47"/>
    </row>
    <row r="12" spans="3:9" ht="12.75" customHeight="1" x14ac:dyDescent="0.2">
      <c r="C12" s="48"/>
      <c r="D12" s="48"/>
      <c r="E12" s="47"/>
      <c r="F12" s="47"/>
      <c r="G12" s="47"/>
      <c r="H12" s="47"/>
      <c r="I12" s="47"/>
    </row>
    <row r="13" spans="3:9" ht="12.75" customHeight="1" x14ac:dyDescent="0.2">
      <c r="C13" s="48"/>
      <c r="D13" s="48"/>
      <c r="E13" s="47"/>
      <c r="F13" s="47"/>
      <c r="G13" s="47"/>
      <c r="H13" s="47"/>
      <c r="I13" s="47"/>
    </row>
    <row r="14" spans="3:9" ht="12.75" customHeight="1" x14ac:dyDescent="0.2">
      <c r="C14" s="48"/>
      <c r="D14" s="48"/>
      <c r="E14" s="47"/>
      <c r="F14" s="47"/>
      <c r="G14" s="47"/>
      <c r="H14" s="47"/>
      <c r="I14" s="47"/>
    </row>
    <row r="15" spans="3:9" ht="12.75" customHeight="1" x14ac:dyDescent="0.2">
      <c r="C15" s="48"/>
      <c r="D15" s="48"/>
      <c r="E15" s="47"/>
      <c r="F15" s="47"/>
      <c r="G15" s="47"/>
      <c r="H15" s="47"/>
      <c r="I15" s="47"/>
    </row>
    <row r="16" spans="3:9" ht="12.75" customHeight="1" x14ac:dyDescent="0.2">
      <c r="C16" s="48"/>
      <c r="D16" s="48"/>
      <c r="E16" s="47"/>
      <c r="F16" s="47"/>
      <c r="G16" s="47"/>
      <c r="H16" s="47"/>
      <c r="I16" s="47"/>
    </row>
    <row r="17" spans="3:11" ht="12.75" customHeight="1" x14ac:dyDescent="0.2">
      <c r="C17" s="48"/>
      <c r="D17" s="48"/>
      <c r="E17" s="47"/>
      <c r="F17" s="47"/>
      <c r="G17" s="47"/>
      <c r="H17" s="47"/>
      <c r="I17" s="47"/>
    </row>
    <row r="18" spans="3:11" ht="12.75" customHeight="1" x14ac:dyDescent="0.2">
      <c r="C18" s="48"/>
      <c r="D18" s="48"/>
      <c r="E18" s="47"/>
      <c r="F18" s="47"/>
      <c r="G18" s="47"/>
      <c r="H18" s="47"/>
      <c r="I18" s="47"/>
    </row>
    <row r="19" spans="3:11" ht="12.75" customHeight="1" x14ac:dyDescent="0.2">
      <c r="C19" s="48"/>
      <c r="D19" s="48"/>
      <c r="E19" s="47"/>
      <c r="F19" s="47"/>
      <c r="G19" s="47"/>
      <c r="H19" s="47"/>
      <c r="I19" s="47"/>
    </row>
    <row r="20" spans="3:11" ht="12.75" customHeight="1" x14ac:dyDescent="0.2">
      <c r="C20" s="48"/>
      <c r="D20" s="48"/>
      <c r="E20" s="47"/>
      <c r="F20" s="47"/>
      <c r="G20" s="47"/>
      <c r="H20" s="47"/>
      <c r="I20" s="47"/>
    </row>
    <row r="21" spans="3:11" ht="12.75" customHeight="1" x14ac:dyDescent="0.2">
      <c r="C21" s="48"/>
      <c r="D21" s="48"/>
      <c r="E21" s="47"/>
      <c r="F21" s="47"/>
      <c r="G21" s="47"/>
      <c r="H21" s="47"/>
      <c r="I21" s="47"/>
    </row>
    <row r="22" spans="3:11" ht="14.25" x14ac:dyDescent="0.2">
      <c r="C22" s="65" t="s">
        <v>46</v>
      </c>
      <c r="D22" s="65"/>
      <c r="E22" s="65"/>
      <c r="F22" s="65"/>
      <c r="G22" s="65"/>
      <c r="H22" s="65"/>
      <c r="I22" s="65"/>
    </row>
    <row r="23" spans="3:11" x14ac:dyDescent="0.2">
      <c r="C23" s="66" t="s">
        <v>45</v>
      </c>
      <c r="D23" s="66"/>
      <c r="E23" s="66"/>
      <c r="F23" s="66"/>
      <c r="G23" s="66"/>
      <c r="H23" s="66"/>
      <c r="I23" s="66"/>
    </row>
    <row r="24" spans="3:11" x14ac:dyDescent="0.2">
      <c r="C24" s="66" t="s">
        <v>44</v>
      </c>
      <c r="D24" s="66"/>
      <c r="E24" s="66"/>
      <c r="F24" s="66"/>
      <c r="G24" s="66"/>
      <c r="H24" s="66"/>
      <c r="I24" s="66"/>
    </row>
    <row r="25" spans="3:11" ht="6" customHeight="1" thickBot="1" x14ac:dyDescent="0.25">
      <c r="C25" s="67"/>
      <c r="D25" s="67"/>
      <c r="E25" s="67"/>
      <c r="F25" s="67"/>
      <c r="G25" s="67"/>
      <c r="H25" s="67"/>
      <c r="I25" s="67"/>
    </row>
    <row r="26" spans="3:11" ht="55.5" customHeight="1" thickBot="1" x14ac:dyDescent="0.25">
      <c r="C26" s="41" t="s">
        <v>34</v>
      </c>
      <c r="D26" s="44" t="s">
        <v>33</v>
      </c>
      <c r="E26" s="43" t="s">
        <v>32</v>
      </c>
      <c r="F26" s="43" t="s">
        <v>31</v>
      </c>
      <c r="G26" s="43" t="s">
        <v>30</v>
      </c>
      <c r="H26" s="43" t="s">
        <v>29</v>
      </c>
      <c r="I26" s="44" t="s">
        <v>43</v>
      </c>
    </row>
    <row r="27" spans="3:11" ht="13.5" customHeight="1" thickBot="1" x14ac:dyDescent="0.25">
      <c r="C27" s="68" t="s">
        <v>42</v>
      </c>
      <c r="D27" s="69"/>
      <c r="E27" s="69"/>
      <c r="F27" s="69"/>
      <c r="G27" s="69"/>
      <c r="H27" s="69"/>
      <c r="I27" s="70"/>
    </row>
    <row r="28" spans="3:11" ht="13.5" customHeight="1" thickBot="1" x14ac:dyDescent="0.25">
      <c r="C28" s="14" t="s">
        <v>41</v>
      </c>
      <c r="D28" s="24">
        <v>64883.850000000035</v>
      </c>
      <c r="E28" s="37">
        <v>277017.8</v>
      </c>
      <c r="F28" s="37">
        <f>295554.76+1.44</f>
        <v>295556.2</v>
      </c>
      <c r="G28" s="37">
        <v>257389.65</v>
      </c>
      <c r="H28" s="45">
        <f>+D28+E28-F28</f>
        <v>46345.450000000012</v>
      </c>
      <c r="I28" s="62" t="s">
        <v>40</v>
      </c>
      <c r="K28" s="1">
        <f>48748.09+65.48+33.41</f>
        <v>48846.98</v>
      </c>
    </row>
    <row r="29" spans="3:11" ht="13.5" customHeight="1" thickBot="1" x14ac:dyDescent="0.25">
      <c r="C29" s="14" t="s">
        <v>39</v>
      </c>
      <c r="D29" s="24">
        <v>28263.840000000011</v>
      </c>
      <c r="E29" s="23">
        <v>113851.46</v>
      </c>
      <c r="F29" s="23">
        <v>125833.16</v>
      </c>
      <c r="G29" s="37">
        <v>149516.10999999999</v>
      </c>
      <c r="H29" s="45">
        <f>+D29+E29-F29</f>
        <v>16282.140000000014</v>
      </c>
      <c r="I29" s="63"/>
      <c r="K29" s="46">
        <f>16.54+45.55+17233.82-3607.31</f>
        <v>13688.6</v>
      </c>
    </row>
    <row r="30" spans="3:11" ht="13.5" customHeight="1" thickBot="1" x14ac:dyDescent="0.25">
      <c r="C30" s="14" t="s">
        <v>38</v>
      </c>
      <c r="D30" s="24">
        <v>18602.89</v>
      </c>
      <c r="E30" s="23">
        <v>101232.28</v>
      </c>
      <c r="F30" s="23">
        <v>108142.81</v>
      </c>
      <c r="G30" s="37">
        <v>71269.11</v>
      </c>
      <c r="H30" s="45">
        <f>+D30+E30-F30</f>
        <v>11692.36</v>
      </c>
      <c r="I30" s="63"/>
      <c r="K30" s="46">
        <f>11723.41-216.81+26.1</f>
        <v>11532.7</v>
      </c>
    </row>
    <row r="31" spans="3:11" ht="13.5" customHeight="1" thickBot="1" x14ac:dyDescent="0.25">
      <c r="C31" s="14" t="s">
        <v>37</v>
      </c>
      <c r="D31" s="24">
        <v>11737.68</v>
      </c>
      <c r="E31" s="23">
        <v>64414.96</v>
      </c>
      <c r="F31" s="23">
        <v>68238.149999999994</v>
      </c>
      <c r="G31" s="37">
        <v>52928.22</v>
      </c>
      <c r="H31" s="45">
        <f>+D31+E31-F31</f>
        <v>7914.4900000000052</v>
      </c>
      <c r="I31" s="63"/>
      <c r="K31" s="1">
        <f>9.59+4181.84-76.1+2.22+2556.47-360.01</f>
        <v>6314.01</v>
      </c>
    </row>
    <row r="32" spans="3:11" ht="13.5" customHeight="1" thickBot="1" x14ac:dyDescent="0.25">
      <c r="C32" s="14" t="s">
        <v>36</v>
      </c>
      <c r="D32" s="24">
        <v>-485.67999999999483</v>
      </c>
      <c r="E32" s="23">
        <f>3090.36+2542.33+3139.01+3474.54</f>
        <v>12246.240000000002</v>
      </c>
      <c r="F32" s="23">
        <f>3417.82+0.01+0.09+2348.53+1983.95+2632.7</f>
        <v>10383.1</v>
      </c>
      <c r="G32" s="37">
        <f>+E32</f>
        <v>12246.240000000002</v>
      </c>
      <c r="H32" s="45">
        <f>+D32+E32-F32</f>
        <v>1377.4600000000064</v>
      </c>
      <c r="I32" s="64"/>
      <c r="K32" s="1">
        <f>3.55+486.73-1645.94+168.41+0.38+0.14-8.24+0.08-6.06</f>
        <v>-1000.95</v>
      </c>
    </row>
    <row r="33" spans="3:11" ht="13.5" customHeight="1" thickBot="1" x14ac:dyDescent="0.25">
      <c r="C33" s="14" t="s">
        <v>10</v>
      </c>
      <c r="D33" s="13">
        <f>SUM(D28:D32)</f>
        <v>123002.58000000005</v>
      </c>
      <c r="E33" s="13">
        <f>SUM(E28:E32)</f>
        <v>568762.74</v>
      </c>
      <c r="F33" s="13">
        <f>SUM(F28:F32)</f>
        <v>608153.41999999993</v>
      </c>
      <c r="G33" s="13">
        <f>SUM(G28:G32)</f>
        <v>543349.32999999996</v>
      </c>
      <c r="H33" s="13">
        <f>SUM(H28:H32)</f>
        <v>83611.900000000038</v>
      </c>
      <c r="I33" s="14"/>
    </row>
    <row r="34" spans="3:11" ht="13.5" customHeight="1" thickBot="1" x14ac:dyDescent="0.25">
      <c r="C34" s="59" t="s">
        <v>35</v>
      </c>
      <c r="D34" s="59"/>
      <c r="E34" s="59"/>
      <c r="F34" s="59"/>
      <c r="G34" s="59"/>
      <c r="H34" s="59"/>
      <c r="I34" s="59"/>
    </row>
    <row r="35" spans="3:11" ht="60" customHeight="1" thickBot="1" x14ac:dyDescent="0.25">
      <c r="C35" s="30" t="s">
        <v>34</v>
      </c>
      <c r="D35" s="44" t="s">
        <v>33</v>
      </c>
      <c r="E35" s="43" t="s">
        <v>32</v>
      </c>
      <c r="F35" s="43" t="s">
        <v>31</v>
      </c>
      <c r="G35" s="43" t="s">
        <v>30</v>
      </c>
      <c r="H35" s="43" t="s">
        <v>29</v>
      </c>
      <c r="I35" s="42" t="s">
        <v>28</v>
      </c>
    </row>
    <row r="36" spans="3:11" ht="25.5" customHeight="1" thickBot="1" x14ac:dyDescent="0.25">
      <c r="C36" s="41" t="s">
        <v>27</v>
      </c>
      <c r="D36" s="40">
        <v>30176.679999999993</v>
      </c>
      <c r="E36" s="22">
        <v>239323.56</v>
      </c>
      <c r="F36" s="22">
        <v>244771.28</v>
      </c>
      <c r="G36" s="22">
        <f>+E36</f>
        <v>239323.56</v>
      </c>
      <c r="H36" s="22">
        <f t="shared" ref="H36:H46" si="0">+D36+E36-F36</f>
        <v>24728.959999999992</v>
      </c>
      <c r="I36" s="60" t="s">
        <v>26</v>
      </c>
    </row>
    <row r="37" spans="3:11" ht="14.25" customHeight="1" thickBot="1" x14ac:dyDescent="0.25">
      <c r="C37" s="14" t="s">
        <v>25</v>
      </c>
      <c r="D37" s="24">
        <v>5240.9799999999959</v>
      </c>
      <c r="E37" s="37">
        <v>46470.48</v>
      </c>
      <c r="F37" s="37">
        <v>46909.3</v>
      </c>
      <c r="G37" s="22">
        <v>1921.47</v>
      </c>
      <c r="H37" s="22">
        <f t="shared" si="0"/>
        <v>4802.1599999999962</v>
      </c>
      <c r="I37" s="61"/>
      <c r="J37" s="39"/>
    </row>
    <row r="38" spans="3:11" ht="13.5" customHeight="1" thickBot="1" x14ac:dyDescent="0.25">
      <c r="C38" s="30" t="s">
        <v>24</v>
      </c>
      <c r="D38" s="38">
        <v>0.59000000002466635</v>
      </c>
      <c r="E38" s="37"/>
      <c r="F38" s="37">
        <v>0.59</v>
      </c>
      <c r="G38" s="22"/>
      <c r="H38" s="22">
        <f t="shared" si="0"/>
        <v>2.4666380049609415E-11</v>
      </c>
      <c r="I38" s="12"/>
    </row>
    <row r="39" spans="3:11" ht="12.75" customHeight="1" thickBot="1" x14ac:dyDescent="0.25">
      <c r="C39" s="14" t="s">
        <v>23</v>
      </c>
      <c r="D39" s="38">
        <v>22682.869999999995</v>
      </c>
      <c r="E39" s="37">
        <v>242334.74</v>
      </c>
      <c r="F39" s="37">
        <v>233106.13</v>
      </c>
      <c r="G39" s="22">
        <f>+E39</f>
        <v>242334.74</v>
      </c>
      <c r="H39" s="22">
        <f t="shared" si="0"/>
        <v>31911.479999999981</v>
      </c>
      <c r="I39" s="8" t="s">
        <v>22</v>
      </c>
      <c r="J39" s="1">
        <f>18280.89+4054.44</f>
        <v>22335.329999999998</v>
      </c>
      <c r="K39" s="1">
        <f>19716.33+4180.25</f>
        <v>23896.58</v>
      </c>
    </row>
    <row r="40" spans="3:11" ht="32.25" customHeight="1" thickBot="1" x14ac:dyDescent="0.25">
      <c r="C40" s="14" t="s">
        <v>21</v>
      </c>
      <c r="D40" s="24">
        <v>7218.0199999999822</v>
      </c>
      <c r="E40" s="37">
        <v>60411.6</v>
      </c>
      <c r="F40" s="37">
        <v>61386.82</v>
      </c>
      <c r="G40" s="22">
        <v>118320.02</v>
      </c>
      <c r="H40" s="22">
        <f t="shared" si="0"/>
        <v>6242.7999999999811</v>
      </c>
      <c r="I40" s="21" t="s">
        <v>20</v>
      </c>
      <c r="J40" s="1">
        <f>140.43+4631.58</f>
        <v>4772.01</v>
      </c>
      <c r="K40" s="1">
        <f>24.21+254.78+5254.2</f>
        <v>5533.19</v>
      </c>
    </row>
    <row r="41" spans="3:11" s="31" customFormat="1" ht="13.5" hidden="1" customHeight="1" thickBot="1" x14ac:dyDescent="0.25">
      <c r="C41" s="36" t="s">
        <v>19</v>
      </c>
      <c r="D41" s="35">
        <v>0</v>
      </c>
      <c r="E41" s="34"/>
      <c r="F41" s="34"/>
      <c r="G41" s="22"/>
      <c r="H41" s="33">
        <f t="shared" si="0"/>
        <v>0</v>
      </c>
      <c r="I41" s="32" t="s">
        <v>18</v>
      </c>
    </row>
    <row r="42" spans="3:11" ht="33" customHeight="1" thickBot="1" x14ac:dyDescent="0.25">
      <c r="C42" s="14" t="s">
        <v>17</v>
      </c>
      <c r="D42" s="24">
        <v>290.05999999999995</v>
      </c>
      <c r="E42" s="23">
        <v>3217.2</v>
      </c>
      <c r="F42" s="23">
        <v>3174.24</v>
      </c>
      <c r="G42" s="22">
        <f>+E42</f>
        <v>3217.2</v>
      </c>
      <c r="H42" s="22">
        <f t="shared" si="0"/>
        <v>333.02</v>
      </c>
      <c r="I42" s="21" t="s">
        <v>16</v>
      </c>
    </row>
    <row r="43" spans="3:11" ht="13.5" customHeight="1" thickBot="1" x14ac:dyDescent="0.25">
      <c r="C43" s="30" t="s">
        <v>15</v>
      </c>
      <c r="D43" s="24">
        <v>4992.7000000000044</v>
      </c>
      <c r="E43" s="23">
        <v>34192.1</v>
      </c>
      <c r="F43" s="23">
        <v>36760.21</v>
      </c>
      <c r="G43" s="22">
        <f>+E43</f>
        <v>34192.1</v>
      </c>
      <c r="H43" s="22">
        <f t="shared" si="0"/>
        <v>2424.5900000000038</v>
      </c>
      <c r="I43" s="8"/>
    </row>
    <row r="44" spans="3:11" s="25" customFormat="1" ht="13.5" thickBot="1" x14ac:dyDescent="0.25">
      <c r="C44" s="30" t="s">
        <v>14</v>
      </c>
      <c r="D44" s="29">
        <v>-2131.3899999999994</v>
      </c>
      <c r="E44" s="28">
        <f>2038.21+1393.33</f>
        <v>3431.54</v>
      </c>
      <c r="F44" s="28">
        <f>1182.82+117.33</f>
        <v>1300.1499999999999</v>
      </c>
      <c r="G44" s="22">
        <f>+E44</f>
        <v>3431.54</v>
      </c>
      <c r="H44" s="27">
        <f t="shared" si="0"/>
        <v>0</v>
      </c>
      <c r="I44" s="26"/>
      <c r="K44" s="25">
        <f>321.3+159.47</f>
        <v>480.77</v>
      </c>
    </row>
    <row r="45" spans="3:11" ht="17.25" customHeight="1" thickBot="1" x14ac:dyDescent="0.25">
      <c r="C45" s="14" t="s">
        <v>13</v>
      </c>
      <c r="D45" s="24">
        <v>1001.1400000000012</v>
      </c>
      <c r="E45" s="23">
        <v>10545.48</v>
      </c>
      <c r="F45" s="23">
        <v>10457.49</v>
      </c>
      <c r="G45" s="22">
        <f>+E45</f>
        <v>10545.48</v>
      </c>
      <c r="H45" s="22">
        <f t="shared" si="0"/>
        <v>1089.130000000001</v>
      </c>
      <c r="I45" s="21" t="s">
        <v>12</v>
      </c>
    </row>
    <row r="46" spans="3:11" s="15" customFormat="1" ht="13.5" hidden="1" thickBot="1" x14ac:dyDescent="0.25">
      <c r="C46" s="20" t="s">
        <v>11</v>
      </c>
      <c r="D46" s="19">
        <v>0</v>
      </c>
      <c r="E46" s="18"/>
      <c r="F46" s="18"/>
      <c r="G46" s="17"/>
      <c r="H46" s="17">
        <f t="shared" si="0"/>
        <v>0</v>
      </c>
      <c r="I46" s="16" t="s">
        <v>4</v>
      </c>
    </row>
    <row r="47" spans="3:11" s="11" customFormat="1" ht="15.75" customHeight="1" thickBot="1" x14ac:dyDescent="0.25">
      <c r="C47" s="14" t="s">
        <v>10</v>
      </c>
      <c r="D47" s="13">
        <f>SUM(D36:D46)</f>
        <v>69471.649999999994</v>
      </c>
      <c r="E47" s="13">
        <f>SUM(E36:E46)</f>
        <v>639926.69999999995</v>
      </c>
      <c r="F47" s="13">
        <f>SUM(F36:F46)</f>
        <v>637866.21</v>
      </c>
      <c r="G47" s="13">
        <f>SUM(G36:G46)</f>
        <v>653286.11</v>
      </c>
      <c r="H47" s="13">
        <f>SUM(H36:H46)</f>
        <v>71532.139999999985</v>
      </c>
      <c r="I47" s="12"/>
    </row>
    <row r="48" spans="3:11" ht="13.5" customHeight="1" thickBot="1" x14ac:dyDescent="0.25">
      <c r="C48" s="57" t="s">
        <v>9</v>
      </c>
      <c r="D48" s="57"/>
      <c r="E48" s="57"/>
      <c r="F48" s="57"/>
      <c r="G48" s="57"/>
      <c r="H48" s="57"/>
      <c r="I48" s="57"/>
    </row>
    <row r="49" spans="3:9" ht="28.5" customHeight="1" thickBot="1" x14ac:dyDescent="0.25">
      <c r="C49" s="9" t="s">
        <v>8</v>
      </c>
      <c r="D49" s="58" t="s">
        <v>7</v>
      </c>
      <c r="E49" s="58"/>
      <c r="F49" s="58"/>
      <c r="G49" s="58"/>
      <c r="H49" s="58"/>
      <c r="I49" s="10" t="s">
        <v>6</v>
      </c>
    </row>
    <row r="50" spans="3:9" ht="28.5" hidden="1" customHeight="1" thickBot="1" x14ac:dyDescent="0.25">
      <c r="C50" s="9"/>
      <c r="D50" s="54" t="s">
        <v>5</v>
      </c>
      <c r="E50" s="55"/>
      <c r="F50" s="55"/>
      <c r="G50" s="55"/>
      <c r="H50" s="56"/>
      <c r="I50" s="8" t="s">
        <v>4</v>
      </c>
    </row>
    <row r="51" spans="3:9" ht="18" customHeight="1" x14ac:dyDescent="0.3">
      <c r="C51" s="7" t="s">
        <v>3</v>
      </c>
      <c r="D51" s="7"/>
      <c r="E51" s="7"/>
      <c r="F51" s="7"/>
      <c r="G51" s="7"/>
      <c r="H51" s="6">
        <f>+H33+H47</f>
        <v>155144.04000000004</v>
      </c>
    </row>
    <row r="52" spans="3:9" ht="15" hidden="1" x14ac:dyDescent="0.25">
      <c r="C52" s="5" t="s">
        <v>2</v>
      </c>
      <c r="D52" s="5"/>
    </row>
    <row r="53" spans="3:9" hidden="1" x14ac:dyDescent="0.2">
      <c r="C53" s="4" t="s">
        <v>1</v>
      </c>
    </row>
    <row r="54" spans="3:9" x14ac:dyDescent="0.2">
      <c r="E54" s="3"/>
      <c r="F54" s="3"/>
    </row>
    <row r="55" spans="3:9" x14ac:dyDescent="0.2">
      <c r="D55" s="3"/>
      <c r="E55" s="3"/>
      <c r="F55" s="3"/>
      <c r="G55" s="3"/>
      <c r="H55" s="3"/>
    </row>
    <row r="56" spans="3:9" hidden="1" x14ac:dyDescent="0.2">
      <c r="H56" s="2">
        <f>6242.8+1089.13+333.02+4802.16+24728.96+2424.59+31911.48</f>
        <v>71532.14</v>
      </c>
    </row>
    <row r="57" spans="3:9" x14ac:dyDescent="0.2">
      <c r="C57" s="2" t="s">
        <v>0</v>
      </c>
      <c r="E57" s="3">
        <f>+E47+E33+5580</f>
        <v>1214269.4399999999</v>
      </c>
      <c r="F57" s="3"/>
      <c r="G57" s="3">
        <f>+G47+G33</f>
        <v>1196635.44</v>
      </c>
      <c r="H57" s="3"/>
    </row>
  </sheetData>
  <mergeCells count="11">
    <mergeCell ref="I28:I32"/>
    <mergeCell ref="C22:I22"/>
    <mergeCell ref="C23:I23"/>
    <mergeCell ref="C24:I24"/>
    <mergeCell ref="C25:I25"/>
    <mergeCell ref="C27:I27"/>
    <mergeCell ref="D50:H50"/>
    <mergeCell ref="C48:I48"/>
    <mergeCell ref="D49:H49"/>
    <mergeCell ref="C34:I34"/>
    <mergeCell ref="I36:I3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opLeftCell="A11" zoomScaleNormal="100" zoomScaleSheetLayoutView="120" workbookViewId="0">
      <selection activeCell="H24" sqref="H24"/>
    </sheetView>
  </sheetViews>
  <sheetFormatPr defaultRowHeight="15" x14ac:dyDescent="0.25"/>
  <cols>
    <col min="1" max="1" width="4.5703125" style="71" customWidth="1"/>
    <col min="2" max="2" width="12.42578125" style="71" customWidth="1"/>
    <col min="3" max="3" width="13.28515625" style="71" hidden="1" customWidth="1"/>
    <col min="4" max="4" width="12.140625" style="71" customWidth="1"/>
    <col min="5" max="5" width="13.5703125" style="71" customWidth="1"/>
    <col min="6" max="6" width="13.28515625" style="71" customWidth="1"/>
    <col min="7" max="7" width="14.28515625" style="71" customWidth="1"/>
    <col min="8" max="8" width="15.140625" style="71" customWidth="1"/>
    <col min="9" max="9" width="13.7109375" style="71" customWidth="1"/>
    <col min="10" max="16384" width="9.140625" style="71"/>
  </cols>
  <sheetData>
    <row r="13" spans="1:9" x14ac:dyDescent="0.25">
      <c r="A13" s="77" t="s">
        <v>64</v>
      </c>
      <c r="B13" s="77"/>
      <c r="C13" s="77"/>
      <c r="D13" s="77"/>
      <c r="E13" s="77"/>
      <c r="F13" s="77"/>
      <c r="G13" s="77"/>
      <c r="H13" s="77"/>
      <c r="I13" s="77"/>
    </row>
    <row r="14" spans="1:9" x14ac:dyDescent="0.25">
      <c r="A14" s="77" t="s">
        <v>63</v>
      </c>
      <c r="B14" s="77"/>
      <c r="C14" s="77"/>
      <c r="D14" s="77"/>
      <c r="E14" s="77"/>
      <c r="F14" s="77"/>
      <c r="G14" s="77"/>
      <c r="H14" s="77"/>
      <c r="I14" s="77"/>
    </row>
    <row r="15" spans="1:9" x14ac:dyDescent="0.25">
      <c r="A15" s="77" t="s">
        <v>62</v>
      </c>
      <c r="B15" s="77"/>
      <c r="C15" s="77"/>
      <c r="D15" s="77"/>
      <c r="E15" s="77"/>
      <c r="F15" s="77"/>
      <c r="G15" s="77"/>
      <c r="H15" s="77"/>
      <c r="I15" s="77"/>
    </row>
    <row r="16" spans="1:9" ht="60" x14ac:dyDescent="0.25">
      <c r="A16" s="75" t="s">
        <v>61</v>
      </c>
      <c r="B16" s="75" t="s">
        <v>60</v>
      </c>
      <c r="C16" s="75" t="s">
        <v>59</v>
      </c>
      <c r="D16" s="75" t="s">
        <v>58</v>
      </c>
      <c r="E16" s="75" t="s">
        <v>57</v>
      </c>
      <c r="F16" s="76" t="s">
        <v>56</v>
      </c>
      <c r="G16" s="76" t="s">
        <v>55</v>
      </c>
      <c r="H16" s="75" t="s">
        <v>54</v>
      </c>
      <c r="I16" s="75" t="s">
        <v>53</v>
      </c>
    </row>
    <row r="17" spans="1:9" x14ac:dyDescent="0.25">
      <c r="A17" s="74" t="s">
        <v>52</v>
      </c>
      <c r="B17" s="73">
        <v>78.887730000000005</v>
      </c>
      <c r="C17" s="72">
        <v>0</v>
      </c>
      <c r="D17" s="72">
        <v>46.470480000000002</v>
      </c>
      <c r="E17" s="72">
        <v>46.909300000000002</v>
      </c>
      <c r="F17" s="72">
        <v>5.58</v>
      </c>
      <c r="G17" s="72">
        <v>1.92147</v>
      </c>
      <c r="H17" s="72">
        <v>4.8021599999999998</v>
      </c>
      <c r="I17" s="72">
        <f>B17+D17+F17-G17</f>
        <v>129.01674000000003</v>
      </c>
    </row>
    <row r="19" spans="1:9" x14ac:dyDescent="0.25">
      <c r="A19" s="71" t="s">
        <v>51</v>
      </c>
    </row>
    <row r="20" spans="1:9" x14ac:dyDescent="0.25">
      <c r="A20" s="71" t="s">
        <v>50</v>
      </c>
    </row>
    <row r="21" spans="1:9" x14ac:dyDescent="0.25">
      <c r="A21" s="71" t="s">
        <v>49</v>
      </c>
    </row>
    <row r="22" spans="1:9" x14ac:dyDescent="0.25">
      <c r="A22" s="71" t="s">
        <v>48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Школьная2 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2019-03-19T11:52:18Z</dcterms:created>
  <dcterms:modified xsi:type="dcterms:W3CDTF">2019-03-21T08:27:54Z</dcterms:modified>
</cp:coreProperties>
</file>