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Сосновая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9" i="1" l="1"/>
  <c r="H29" i="1"/>
  <c r="K29" i="1"/>
  <c r="H30" i="1"/>
  <c r="K30" i="1"/>
  <c r="H31" i="1"/>
  <c r="K31" i="1"/>
  <c r="H32" i="1"/>
  <c r="K32" i="1"/>
  <c r="E33" i="1"/>
  <c r="H33" i="1" s="1"/>
  <c r="H34" i="1" s="1"/>
  <c r="F33" i="1"/>
  <c r="G33" i="1"/>
  <c r="K33" i="1"/>
  <c r="D34" i="1"/>
  <c r="E34" i="1"/>
  <c r="F34" i="1"/>
  <c r="G34" i="1"/>
  <c r="G37" i="1"/>
  <c r="H37" i="1"/>
  <c r="J37" i="1"/>
  <c r="K37" i="1"/>
  <c r="H38" i="1"/>
  <c r="J38" i="1"/>
  <c r="H39" i="1"/>
  <c r="J39" i="1"/>
  <c r="H40" i="1"/>
  <c r="H41" i="1"/>
  <c r="J41" i="1"/>
  <c r="K41" i="1"/>
  <c r="G42" i="1"/>
  <c r="H42" i="1"/>
  <c r="J42" i="1"/>
  <c r="G43" i="1"/>
  <c r="H43" i="1"/>
  <c r="J43" i="1"/>
  <c r="E44" i="1"/>
  <c r="H44" i="1" s="1"/>
  <c r="H47" i="1" s="1"/>
  <c r="F44" i="1"/>
  <c r="G44" i="1"/>
  <c r="J44" i="1"/>
  <c r="K44" i="1"/>
  <c r="E45" i="1"/>
  <c r="H45" i="1" s="1"/>
  <c r="F45" i="1"/>
  <c r="G45" i="1"/>
  <c r="G46" i="1"/>
  <c r="H46" i="1"/>
  <c r="J46" i="1"/>
  <c r="D47" i="1"/>
  <c r="E47" i="1"/>
  <c r="F47" i="1"/>
  <c r="G47" i="1"/>
  <c r="H55" i="1"/>
  <c r="E56" i="1"/>
  <c r="G56" i="1"/>
  <c r="H50" i="1" l="1"/>
</calcChain>
</file>

<file path=xl/sharedStrings.xml><?xml version="1.0" encoding="utf-8"?>
<sst xmlns="http://schemas.openxmlformats.org/spreadsheetml/2006/main" count="75" uniqueCount="68">
  <si>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</si>
  <si>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</si>
  <si>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</si>
  <si>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</si>
  <si>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</si>
  <si>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</si>
  <si>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</si>
  <si>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</si>
  <si>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</si>
  <si>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</si>
  <si>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</si>
  <si>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</si>
  <si>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</si>
  <si>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</si>
  <si>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</si>
  <si>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</si>
  <si>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</si>
  <si>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</si>
  <si>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</si>
  <si>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</si>
  <si>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</si>
  <si>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</si>
  <si>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</si>
  <si>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Н/2009-76 от 01.05.2009г.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</si>
  <si>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</si>
  <si>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</si>
  <si>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</si>
  <si>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</si>
  <si>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</si>
  <si>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</si>
  <si>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</si>
  <si>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</si>
  <si>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</si>
  <si>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</si>
  <si>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</si>
  <si>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</si>
  <si>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</si>
  <si>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</si>
  <si>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</si>
  <si>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</si>
  <si>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</si>
  <si>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3  по ул. Сосновая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</si>
  <si>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</si>
  <si>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</si>
  <si>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</si>
  <si>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- 87750.00р.</t>
  </si>
  <si>
    <t>ремонт канализационных лежаков и выпусков до колодца - 440892.00р.</t>
  </si>
  <si>
    <t>расходный инвентарь - 621.16р</t>
  </si>
  <si>
    <t>аварийное обслуживание - 450.50р.</t>
  </si>
  <si>
    <t>кладка опор для канализационных труб - 1654.24р.</t>
  </si>
  <si>
    <t>смена прокладок, замена КТПР в ТП - 4602.52р.</t>
  </si>
  <si>
    <t>смена кранов на стояке ХВС, ГВС - 371.64р.</t>
  </si>
  <si>
    <t>ремонт дверей - 1945.57р.</t>
  </si>
  <si>
    <t>смена канализационных труб - 603.23р.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</si>
  <si>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538.89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</si>
  <si>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</si>
  <si>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</si>
  <si>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</si>
  <si>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</si>
  <si>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</si>
  <si>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</si>
  <si>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</si>
  <si>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</si>
  <si>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</si>
  <si>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</si>
  <si>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3 по ул. Сосновая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</si>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</sst>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2" fontId="17" fillId="0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K56"/>
  <sheetViews>
    <sheetView tabSelected="1" topLeftCell="C26" zoomScaleNormal="100" workbookViewId="0">
      <selection activeCell="F33" sqref="F3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5.71093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44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4.25" x14ac:dyDescent="0.2">
      <c r="C23" s="43" t="s">
        <v>43</v>
      </c>
      <c r="D23" s="43"/>
      <c r="E23" s="43"/>
      <c r="F23" s="43"/>
      <c r="G23" s="43"/>
      <c r="H23" s="43"/>
      <c r="I23" s="43"/>
    </row>
    <row r="24" spans="3:11" x14ac:dyDescent="0.2">
      <c r="C24" s="44" t="s">
        <v>42</v>
      </c>
      <c r="D24" s="44"/>
      <c r="E24" s="44"/>
      <c r="F24" s="44"/>
      <c r="G24" s="44"/>
      <c r="H24" s="44"/>
      <c r="I24" s="44"/>
    </row>
    <row r="25" spans="3:11" x14ac:dyDescent="0.2">
      <c r="C25" s="44" t="s">
        <v>41</v>
      </c>
      <c r="D25" s="44"/>
      <c r="E25" s="44"/>
      <c r="F25" s="44"/>
      <c r="G25" s="44"/>
      <c r="H25" s="44"/>
      <c r="I25" s="44"/>
    </row>
    <row r="26" spans="3:11" ht="6" customHeight="1" thickBot="1" x14ac:dyDescent="0.25">
      <c r="C26" s="45"/>
      <c r="D26" s="45"/>
      <c r="E26" s="45"/>
      <c r="F26" s="45"/>
      <c r="G26" s="45"/>
      <c r="H26" s="45"/>
      <c r="I26" s="45"/>
    </row>
    <row r="27" spans="3:11" ht="49.5" customHeight="1" thickBot="1" x14ac:dyDescent="0.25">
      <c r="C27" s="26" t="s">
        <v>31</v>
      </c>
      <c r="D27" s="29" t="s">
        <v>30</v>
      </c>
      <c r="E27" s="28" t="s">
        <v>29</v>
      </c>
      <c r="F27" s="28" t="s">
        <v>28</v>
      </c>
      <c r="G27" s="28" t="s">
        <v>27</v>
      </c>
      <c r="H27" s="28" t="s">
        <v>26</v>
      </c>
      <c r="I27" s="29" t="s">
        <v>40</v>
      </c>
    </row>
    <row r="28" spans="3:11" ht="13.5" customHeight="1" thickBot="1" x14ac:dyDescent="0.25">
      <c r="C28" s="38" t="s">
        <v>39</v>
      </c>
      <c r="D28" s="39"/>
      <c r="E28" s="39"/>
      <c r="F28" s="39"/>
      <c r="G28" s="39"/>
      <c r="H28" s="39"/>
      <c r="I28" s="40"/>
    </row>
    <row r="29" spans="3:11" ht="13.5" customHeight="1" thickBot="1" x14ac:dyDescent="0.25">
      <c r="C29" s="14" t="s">
        <v>38</v>
      </c>
      <c r="D29" s="18">
        <v>243943.96999999997</v>
      </c>
      <c r="E29" s="22">
        <v>904686.9</v>
      </c>
      <c r="F29" s="22">
        <f>911615.68+6120.11</f>
        <v>917735.79</v>
      </c>
      <c r="G29" s="22">
        <v>854238.27</v>
      </c>
      <c r="H29" s="30">
        <f>+D29+E29-F29</f>
        <v>230895.08000000007</v>
      </c>
      <c r="I29" s="49" t="s">
        <v>37</v>
      </c>
      <c r="K29" s="19">
        <f>184511.09-499.4+24.67+7426.03+1497.63</f>
        <v>192960.02000000002</v>
      </c>
    </row>
    <row r="30" spans="3:11" ht="13.5" customHeight="1" thickBot="1" x14ac:dyDescent="0.25">
      <c r="C30" s="14" t="s">
        <v>36</v>
      </c>
      <c r="D30" s="18">
        <v>143257.88999999984</v>
      </c>
      <c r="E30" s="17">
        <v>352817.67</v>
      </c>
      <c r="F30" s="17">
        <v>342395.12</v>
      </c>
      <c r="G30" s="22">
        <v>345617.89</v>
      </c>
      <c r="H30" s="30">
        <f>+D30+E30-F30</f>
        <v>153680.43999999983</v>
      </c>
      <c r="I30" s="50"/>
      <c r="K30" s="19">
        <f>100123.69-1560.33+2718.89+5527.45+9.27</f>
        <v>106818.97</v>
      </c>
    </row>
    <row r="31" spans="3:11" ht="13.5" customHeight="1" thickBot="1" x14ac:dyDescent="0.25">
      <c r="C31" s="14" t="s">
        <v>35</v>
      </c>
      <c r="D31" s="18">
        <v>70040.290000000037</v>
      </c>
      <c r="E31" s="17">
        <v>231162.62</v>
      </c>
      <c r="F31" s="17">
        <v>228566.93</v>
      </c>
      <c r="G31" s="22">
        <v>181122.19</v>
      </c>
      <c r="H31" s="30">
        <f>+D31+E31-F31</f>
        <v>72635.98000000004</v>
      </c>
      <c r="I31" s="50"/>
      <c r="K31" s="1">
        <f>5.97+43978.43-485.97+5596.96</f>
        <v>49095.39</v>
      </c>
    </row>
    <row r="32" spans="3:11" ht="13.5" customHeight="1" thickBot="1" x14ac:dyDescent="0.25">
      <c r="C32" s="14" t="s">
        <v>34</v>
      </c>
      <c r="D32" s="18">
        <v>49531.959999999992</v>
      </c>
      <c r="E32" s="17">
        <v>163614.51999999999</v>
      </c>
      <c r="F32" s="17">
        <v>158484.39000000001</v>
      </c>
      <c r="G32" s="22">
        <v>129597.56</v>
      </c>
      <c r="H32" s="30">
        <f>+D32+E32-F32</f>
        <v>54662.089999999967</v>
      </c>
      <c r="I32" s="50"/>
      <c r="K32" s="19">
        <f>2000.97+15754.76-170.57+934.02+14343.99-215.44+1.17</f>
        <v>32648.899999999998</v>
      </c>
    </row>
    <row r="33" spans="3:11" ht="13.5" customHeight="1" thickBot="1" x14ac:dyDescent="0.25">
      <c r="C33" s="14" t="s">
        <v>33</v>
      </c>
      <c r="D33" s="18">
        <v>1226.7099999999991</v>
      </c>
      <c r="E33" s="17">
        <f>7083.72+6405.79+6250.55+14.26+7749.56</f>
        <v>27503.88</v>
      </c>
      <c r="F33" s="17">
        <f>7314.56+4.81-1890.4+8410.73+4239.75+5678.2</f>
        <v>23757.65</v>
      </c>
      <c r="G33" s="22">
        <f>+E33</f>
        <v>27503.88</v>
      </c>
      <c r="H33" s="30">
        <f>+D33+E33-F33</f>
        <v>4972.9399999999987</v>
      </c>
      <c r="I33" s="51"/>
      <c r="K33" s="1">
        <f>1.51+4+1.11+353.39-10.84+597.18-40.74-1929.09</f>
        <v>-1023.48</v>
      </c>
    </row>
    <row r="34" spans="3:11" ht="13.5" customHeight="1" thickBot="1" x14ac:dyDescent="0.25">
      <c r="C34" s="14" t="s">
        <v>8</v>
      </c>
      <c r="D34" s="13">
        <f>SUM(D29:D33)</f>
        <v>508000.81999999989</v>
      </c>
      <c r="E34" s="13">
        <f>SUM(E29:E33)</f>
        <v>1679785.5899999999</v>
      </c>
      <c r="F34" s="13">
        <f>SUM(F29:F33)</f>
        <v>1670939.88</v>
      </c>
      <c r="G34" s="13">
        <f>SUM(G29:G33)</f>
        <v>1538079.79</v>
      </c>
      <c r="H34" s="13">
        <f>SUM(H29:H33)</f>
        <v>516846.52999999991</v>
      </c>
      <c r="I34" s="14"/>
    </row>
    <row r="35" spans="3:11" ht="13.5" customHeight="1" thickBot="1" x14ac:dyDescent="0.25">
      <c r="C35" s="41" t="s">
        <v>32</v>
      </c>
      <c r="D35" s="41"/>
      <c r="E35" s="41"/>
      <c r="F35" s="41"/>
      <c r="G35" s="41"/>
      <c r="H35" s="41"/>
      <c r="I35" s="41"/>
    </row>
    <row r="36" spans="3:11" ht="54.75" customHeight="1" thickBot="1" x14ac:dyDescent="0.25">
      <c r="C36" s="21" t="s">
        <v>31</v>
      </c>
      <c r="D36" s="29" t="s">
        <v>30</v>
      </c>
      <c r="E36" s="28" t="s">
        <v>29</v>
      </c>
      <c r="F36" s="28" t="s">
        <v>28</v>
      </c>
      <c r="G36" s="28" t="s">
        <v>27</v>
      </c>
      <c r="H36" s="28" t="s">
        <v>26</v>
      </c>
      <c r="I36" s="27" t="s">
        <v>25</v>
      </c>
    </row>
    <row r="37" spans="3:11" ht="26.25" customHeight="1" thickBot="1" x14ac:dyDescent="0.25">
      <c r="C37" s="26" t="s">
        <v>24</v>
      </c>
      <c r="D37" s="25">
        <v>95417.559999999939</v>
      </c>
      <c r="E37" s="16">
        <v>554299.46</v>
      </c>
      <c r="F37" s="16">
        <v>534602.86</v>
      </c>
      <c r="G37" s="16">
        <f>+E37</f>
        <v>554299.46</v>
      </c>
      <c r="H37" s="16">
        <f t="shared" ref="H37:H46" si="0">+D37+E37-F37</f>
        <v>115114.15999999992</v>
      </c>
      <c r="I37" s="46" t="s">
        <v>23</v>
      </c>
      <c r="J37" s="24">
        <f>60.62-18.12+64423.38+19.78-5.9-D37</f>
        <v>-30937.799999999945</v>
      </c>
      <c r="K37" s="24">
        <f>566.53-2.21+2038.94-8.53+69795.94-138.49-H37</f>
        <v>-42861.979999999923</v>
      </c>
    </row>
    <row r="38" spans="3:11" ht="14.25" customHeight="1" thickBot="1" x14ac:dyDescent="0.25">
      <c r="C38" s="14" t="s">
        <v>22</v>
      </c>
      <c r="D38" s="18">
        <v>20628.979999999981</v>
      </c>
      <c r="E38" s="22">
        <v>121849.26</v>
      </c>
      <c r="F38" s="22">
        <v>117282.96</v>
      </c>
      <c r="G38" s="16">
        <v>538890.86</v>
      </c>
      <c r="H38" s="16">
        <f t="shared" si="0"/>
        <v>25195.279999999984</v>
      </c>
      <c r="I38" s="47"/>
      <c r="J38" s="24">
        <f>15157.74-30.44</f>
        <v>15127.3</v>
      </c>
    </row>
    <row r="39" spans="3:11" ht="13.5" customHeight="1" thickBot="1" x14ac:dyDescent="0.25">
      <c r="C39" s="21" t="s">
        <v>21</v>
      </c>
      <c r="D39" s="23">
        <v>14340.479999999921</v>
      </c>
      <c r="E39" s="22"/>
      <c r="F39" s="22">
        <v>4221.92</v>
      </c>
      <c r="G39" s="16"/>
      <c r="H39" s="16">
        <f t="shared" si="0"/>
        <v>10118.559999999921</v>
      </c>
      <c r="I39" s="12"/>
      <c r="J39" s="1">
        <f>17204.27-142.73</f>
        <v>17061.54</v>
      </c>
    </row>
    <row r="40" spans="3:11" ht="12.75" hidden="1" customHeight="1" thickBot="1" x14ac:dyDescent="0.25">
      <c r="C40" s="14" t="s">
        <v>20</v>
      </c>
      <c r="D40" s="18">
        <v>0</v>
      </c>
      <c r="E40" s="22"/>
      <c r="F40" s="22"/>
      <c r="G40" s="16"/>
      <c r="H40" s="16">
        <f t="shared" si="0"/>
        <v>0</v>
      </c>
      <c r="I40" s="20" t="s">
        <v>19</v>
      </c>
    </row>
    <row r="41" spans="3:11" ht="26.25" customHeight="1" thickBot="1" x14ac:dyDescent="0.25">
      <c r="C41" s="14" t="s">
        <v>18</v>
      </c>
      <c r="D41" s="18">
        <v>27736.979999999981</v>
      </c>
      <c r="E41" s="22">
        <v>163153.26</v>
      </c>
      <c r="F41" s="22">
        <v>157066.43</v>
      </c>
      <c r="G41" s="16">
        <v>348019.72</v>
      </c>
      <c r="H41" s="16">
        <f t="shared" si="0"/>
        <v>33823.81</v>
      </c>
      <c r="I41" s="15" t="s">
        <v>17</v>
      </c>
      <c r="J41" s="1">
        <f>4742.85+13564.28</f>
        <v>18307.13</v>
      </c>
      <c r="K41" s="1">
        <f>2032.32+12212.44-40.75+6054.86</f>
        <v>20258.87</v>
      </c>
    </row>
    <row r="42" spans="3:11" ht="28.5" customHeight="1" thickBot="1" x14ac:dyDescent="0.25">
      <c r="C42" s="14" t="s">
        <v>16</v>
      </c>
      <c r="D42" s="18">
        <v>1443.279999999997</v>
      </c>
      <c r="E42" s="17">
        <v>9086.66</v>
      </c>
      <c r="F42" s="17">
        <v>8650.69</v>
      </c>
      <c r="G42" s="16">
        <f>+E42</f>
        <v>9086.66</v>
      </c>
      <c r="H42" s="16">
        <f t="shared" si="0"/>
        <v>1879.2499999999964</v>
      </c>
      <c r="I42" s="15" t="s">
        <v>15</v>
      </c>
      <c r="J42" s="1">
        <f>1130.72-2.27</f>
        <v>1128.45</v>
      </c>
    </row>
    <row r="43" spans="3:11" ht="13.5" customHeight="1" thickBot="1" x14ac:dyDescent="0.25">
      <c r="C43" s="21" t="s">
        <v>14</v>
      </c>
      <c r="D43" s="18">
        <v>22913.960000000006</v>
      </c>
      <c r="E43" s="17">
        <v>82753</v>
      </c>
      <c r="F43" s="17">
        <v>83370.86</v>
      </c>
      <c r="G43" s="16">
        <f>+E43</f>
        <v>82753</v>
      </c>
      <c r="H43" s="16">
        <f t="shared" si="0"/>
        <v>22296.100000000006</v>
      </c>
      <c r="I43" s="20"/>
      <c r="J43" s="1">
        <f>17001.84-32.95</f>
        <v>16968.89</v>
      </c>
    </row>
    <row r="44" spans="3:11" ht="13.5" customHeight="1" thickBot="1" x14ac:dyDescent="0.25">
      <c r="C44" s="21" t="s">
        <v>13</v>
      </c>
      <c r="D44" s="18">
        <v>52578.540000000015</v>
      </c>
      <c r="E44" s="17">
        <f>20359.28+12611.14</f>
        <v>32970.42</v>
      </c>
      <c r="F44" s="17">
        <f>8772.73+20358.65</f>
        <v>29131.38</v>
      </c>
      <c r="G44" s="16">
        <f>+E44</f>
        <v>32970.42</v>
      </c>
      <c r="H44" s="16">
        <f t="shared" si="0"/>
        <v>56417.580000000016</v>
      </c>
      <c r="I44" s="20"/>
      <c r="J44" s="1">
        <f>1440.09+713.11</f>
        <v>2153.1999999999998</v>
      </c>
      <c r="K44" s="19">
        <f>7682.67-7.85+17100.7-15.82</f>
        <v>24759.7</v>
      </c>
    </row>
    <row r="45" spans="3:11" ht="13.5" customHeight="1" thickBot="1" x14ac:dyDescent="0.25">
      <c r="C45" s="21" t="s">
        <v>12</v>
      </c>
      <c r="D45" s="18">
        <v>3856.66</v>
      </c>
      <c r="E45" s="17">
        <f>18842.8+6554.27</f>
        <v>25397.07</v>
      </c>
      <c r="F45" s="17">
        <f>18780.38+6384.44</f>
        <v>25164.82</v>
      </c>
      <c r="G45" s="16">
        <f>+E45</f>
        <v>25397.07</v>
      </c>
      <c r="H45" s="16">
        <f t="shared" si="0"/>
        <v>4088.91</v>
      </c>
      <c r="I45" s="20" t="s">
        <v>11</v>
      </c>
      <c r="K45" s="19"/>
    </row>
    <row r="46" spans="3:11" ht="13.5" customHeight="1" thickBot="1" x14ac:dyDescent="0.25">
      <c r="C46" s="14" t="s">
        <v>10</v>
      </c>
      <c r="D46" s="18">
        <v>10724.32</v>
      </c>
      <c r="E46" s="17">
        <v>64023.66</v>
      </c>
      <c r="F46" s="17">
        <v>61503.68</v>
      </c>
      <c r="G46" s="16">
        <f>+E46</f>
        <v>64023.66</v>
      </c>
      <c r="H46" s="16">
        <f t="shared" si="0"/>
        <v>13244.30000000001</v>
      </c>
      <c r="I46" s="15" t="s">
        <v>9</v>
      </c>
      <c r="J46" s="1">
        <f>7968.24-15.99</f>
        <v>7952.25</v>
      </c>
    </row>
    <row r="47" spans="3:11" s="11" customFormat="1" ht="13.5" customHeight="1" thickBot="1" x14ac:dyDescent="0.25">
      <c r="C47" s="14" t="s">
        <v>8</v>
      </c>
      <c r="D47" s="13">
        <f>SUM(D37:D46)</f>
        <v>249640.75999999983</v>
      </c>
      <c r="E47" s="13">
        <f>SUM(E37:E46)</f>
        <v>1053532.79</v>
      </c>
      <c r="F47" s="13">
        <f>SUM(F37:F46)</f>
        <v>1020995.5999999999</v>
      </c>
      <c r="G47" s="13">
        <f>SUM(G37:G46)</f>
        <v>1655440.8499999996</v>
      </c>
      <c r="H47" s="13">
        <f>SUM(H37:H46)</f>
        <v>282177.94999999978</v>
      </c>
      <c r="I47" s="12"/>
    </row>
    <row r="48" spans="3:11" ht="13.5" customHeight="1" thickBot="1" x14ac:dyDescent="0.25">
      <c r="C48" s="48" t="s">
        <v>7</v>
      </c>
      <c r="D48" s="48"/>
      <c r="E48" s="48"/>
      <c r="F48" s="48"/>
      <c r="G48" s="48"/>
      <c r="H48" s="48"/>
      <c r="I48" s="48"/>
    </row>
    <row r="49" spans="3:9" ht="28.5" customHeight="1" thickBot="1" x14ac:dyDescent="0.25">
      <c r="C49" s="10" t="s">
        <v>6</v>
      </c>
      <c r="D49" s="42" t="s">
        <v>5</v>
      </c>
      <c r="E49" s="42"/>
      <c r="F49" s="42"/>
      <c r="G49" s="42"/>
      <c r="H49" s="42"/>
      <c r="I49" s="9" t="s">
        <v>4</v>
      </c>
    </row>
    <row r="50" spans="3:9" ht="19.5" customHeight="1" x14ac:dyDescent="0.3">
      <c r="C50" s="8" t="s">
        <v>3</v>
      </c>
      <c r="D50" s="8"/>
      <c r="E50" s="8"/>
      <c r="F50" s="8"/>
      <c r="G50" s="8"/>
      <c r="H50" s="7">
        <f>+H34+H47</f>
        <v>799024.47999999975</v>
      </c>
    </row>
    <row r="51" spans="3:9" ht="15" hidden="1" x14ac:dyDescent="0.25">
      <c r="C51" s="5" t="s">
        <v>2</v>
      </c>
      <c r="D51" s="5"/>
    </row>
    <row r="52" spans="3:9" ht="12.75" hidden="1" customHeight="1" x14ac:dyDescent="0.2">
      <c r="C52" s="6" t="s">
        <v>1</v>
      </c>
    </row>
    <row r="53" spans="3:9" x14ac:dyDescent="0.2">
      <c r="C53" s="1"/>
      <c r="D53" s="1"/>
      <c r="E53" s="1"/>
      <c r="F53" s="1"/>
      <c r="G53" s="1"/>
      <c r="H53" s="1"/>
    </row>
    <row r="54" spans="3:9" ht="15" customHeight="1" x14ac:dyDescent="0.25">
      <c r="C54" s="5"/>
      <c r="D54" s="4"/>
      <c r="E54" s="4"/>
      <c r="F54" s="4"/>
      <c r="G54" s="4"/>
      <c r="H54" s="4"/>
    </row>
    <row r="55" spans="3:9" hidden="1" x14ac:dyDescent="0.2">
      <c r="D55" s="3"/>
      <c r="H55" s="2">
        <f>33823.81+13244.3+1879.25+37407.93+19009.65+25195.28+10118.56+115114.16+22296.1+3074.08+1014.83</f>
        <v>282177.95</v>
      </c>
    </row>
    <row r="56" spans="3:9" x14ac:dyDescent="0.2">
      <c r="C56" s="2" t="s">
        <v>0</v>
      </c>
      <c r="E56" s="3">
        <f>+E47+E34+5580</f>
        <v>2738898.38</v>
      </c>
      <c r="F56" s="3"/>
      <c r="G56" s="3">
        <f>+G47+G34</f>
        <v>3193520.6399999997</v>
      </c>
      <c r="H56" s="3"/>
    </row>
  </sheetData>
  <mergeCells count="10">
    <mergeCell ref="C28:I28"/>
    <mergeCell ref="C35:I35"/>
    <mergeCell ref="D49:H49"/>
    <mergeCell ref="C23:I23"/>
    <mergeCell ref="C24:I24"/>
    <mergeCell ref="C25:I25"/>
    <mergeCell ref="C26:I26"/>
    <mergeCell ref="I37:I38"/>
    <mergeCell ref="C48:I4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4" zoomScaleNormal="100" zoomScaleSheetLayoutView="120" workbookViewId="0">
      <selection activeCell="H23" sqref="H23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5.28515625" style="52" customWidth="1"/>
    <col min="8" max="8" width="15.140625" style="52" customWidth="1"/>
    <col min="9" max="9" width="13.7109375" style="52" customWidth="1"/>
    <col min="10" max="16384" width="9.140625" style="52"/>
  </cols>
  <sheetData>
    <row r="13" spans="1:9" x14ac:dyDescent="0.25">
      <c r="A13" s="57" t="s">
        <v>67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66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65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55" t="s">
        <v>64</v>
      </c>
      <c r="B16" s="55" t="s">
        <v>63</v>
      </c>
      <c r="C16" s="55" t="s">
        <v>62</v>
      </c>
      <c r="D16" s="55" t="s">
        <v>61</v>
      </c>
      <c r="E16" s="55" t="s">
        <v>60</v>
      </c>
      <c r="F16" s="56" t="s">
        <v>59</v>
      </c>
      <c r="G16" s="56" t="s">
        <v>58</v>
      </c>
      <c r="H16" s="55" t="s">
        <v>57</v>
      </c>
      <c r="I16" s="55" t="s">
        <v>56</v>
      </c>
    </row>
    <row r="17" spans="1:9" x14ac:dyDescent="0.25">
      <c r="A17" s="54" t="s">
        <v>55</v>
      </c>
      <c r="B17" s="53">
        <v>232.46046000000001</v>
      </c>
      <c r="C17" s="53"/>
      <c r="D17" s="53">
        <v>121.84926</v>
      </c>
      <c r="E17" s="53">
        <v>117.28296</v>
      </c>
      <c r="F17" s="53">
        <v>5.58</v>
      </c>
      <c r="G17" s="53">
        <v>538.89085999999998</v>
      </c>
      <c r="H17" s="53">
        <v>25.19528</v>
      </c>
      <c r="I17" s="53">
        <f>B17+D17+F17-G17</f>
        <v>-179.00113999999996</v>
      </c>
    </row>
    <row r="19" spans="1:9" x14ac:dyDescent="0.25">
      <c r="A19" s="52" t="s">
        <v>54</v>
      </c>
    </row>
    <row r="20" spans="1:9" x14ac:dyDescent="0.25">
      <c r="A20" s="52" t="s">
        <v>53</v>
      </c>
    </row>
    <row r="21" spans="1:9" x14ac:dyDescent="0.25">
      <c r="A21" s="52" t="s">
        <v>52</v>
      </c>
    </row>
    <row r="22" spans="1:9" x14ac:dyDescent="0.25">
      <c r="A22" s="52" t="s">
        <v>51</v>
      </c>
    </row>
    <row r="23" spans="1:9" x14ac:dyDescent="0.25">
      <c r="A23" s="52" t="s">
        <v>50</v>
      </c>
    </row>
    <row r="24" spans="1:9" x14ac:dyDescent="0.25">
      <c r="A24" s="52" t="s">
        <v>49</v>
      </c>
    </row>
    <row r="25" spans="1:9" x14ac:dyDescent="0.25">
      <c r="A25" s="52" t="s">
        <v>48</v>
      </c>
    </row>
    <row r="26" spans="1:9" x14ac:dyDescent="0.25">
      <c r="A26" s="52" t="s">
        <v>47</v>
      </c>
    </row>
    <row r="27" spans="1:9" x14ac:dyDescent="0.25">
      <c r="A27" s="52" t="s">
        <v>46</v>
      </c>
    </row>
    <row r="28" spans="1:9" x14ac:dyDescent="0.25">
      <c r="A28" s="52" t="s">
        <v>45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2019-03-19T11:44:23Z</dcterms:created>
  <dcterms:modified xsi:type="dcterms:W3CDTF">2019-03-21T08:06:28Z</dcterms:modified>
</cp:coreProperties>
</file>