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10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H29" i="1"/>
  <c r="K29" i="1"/>
  <c r="H30" i="1"/>
  <c r="K30" i="1"/>
  <c r="H31" i="1"/>
  <c r="K31" i="1"/>
  <c r="E32" i="1"/>
  <c r="H32" i="1" s="1"/>
  <c r="H33" i="1" s="1"/>
  <c r="H50" i="1" s="1"/>
  <c r="F32" i="1"/>
  <c r="G32" i="1"/>
  <c r="K32" i="1"/>
  <c r="D33" i="1"/>
  <c r="E33" i="1"/>
  <c r="F33" i="1"/>
  <c r="G33" i="1"/>
  <c r="G36" i="1"/>
  <c r="H36" i="1"/>
  <c r="J36" i="1"/>
  <c r="K36" i="1"/>
  <c r="H37" i="1"/>
  <c r="F38" i="1"/>
  <c r="H38" i="1" s="1"/>
  <c r="H47" i="1" s="1"/>
  <c r="H56" i="1" s="1"/>
  <c r="G39" i="1"/>
  <c r="H39" i="1"/>
  <c r="J39" i="1"/>
  <c r="H40" i="1"/>
  <c r="H41" i="1"/>
  <c r="J41" i="1"/>
  <c r="K41" i="1"/>
  <c r="G42" i="1"/>
  <c r="H42" i="1"/>
  <c r="G43" i="1"/>
  <c r="H43" i="1"/>
  <c r="E44" i="1"/>
  <c r="F44" i="1"/>
  <c r="G44" i="1"/>
  <c r="H44" i="1"/>
  <c r="J44" i="1"/>
  <c r="K44" i="1"/>
  <c r="E45" i="1"/>
  <c r="F45" i="1"/>
  <c r="G45" i="1"/>
  <c r="H45" i="1"/>
  <c r="G46" i="1"/>
  <c r="H46" i="1"/>
  <c r="D47" i="1"/>
  <c r="E47" i="1"/>
  <c r="F47" i="1"/>
  <c r="G47" i="1"/>
  <c r="H55" i="1"/>
  <c r="E57" i="1"/>
  <c r="G57" i="1"/>
</calcChain>
</file>

<file path=xl/sharedStrings.xml><?xml version="1.0" encoding="utf-8"?>
<sst xmlns="http://schemas.openxmlformats.org/spreadsheetml/2006/main" count="78" uniqueCount="71">
  <si>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</si>
  <si>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</si>
  <si>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</si>
  <si>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</si>
  <si>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</si>
  <si>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</si>
  <si>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</si>
  <si>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</si>
  <si>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</si>
  <si>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</si>
  <si>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</si>
  <si>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</si>
  <si>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</si>
  <si>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</si>
  <si>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</si>
  <si>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</si>
  <si>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</si>
  <si>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</si>
  <si>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</si>
  <si>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Доп услуги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</si>
  <si>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</si>
  <si>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</si>
  <si>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</si>
  <si>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</si>
  <si>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Н/2008-15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</si>
  <si>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</si>
  <si>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</si>
  <si>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</si>
  <si>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</si>
  <si>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</si>
  <si>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</si>
  <si>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</si>
  <si>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</si>
  <si>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</si>
  <si>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</si>
  <si>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</si>
  <si>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</si>
  <si>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</si>
  <si>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</si>
  <si>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</si>
  <si>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</si>
  <si>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</si>
  <si>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10/1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</si>
  <si>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</si>
  <si>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</si>
  <si>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</si>
  <si>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канализационных лежаков и выпуска до колодца - 430563.00р.</t>
  </si>
  <si>
    <t>ремонт и восстановление герметизации стеновых панелей - 237000.00р.</t>
  </si>
  <si>
    <t>ремонт лифта - 116028.22р.</t>
  </si>
  <si>
    <t>расходный инвентарь - 1075.07р</t>
  </si>
  <si>
    <t>аварийное обслуживание - 499.03р.</t>
  </si>
  <si>
    <t>изготовление и установка подвальных решеток - 848.00р.</t>
  </si>
  <si>
    <t>смена соединений на трубе стояка цо - 783.13р.</t>
  </si>
  <si>
    <t>ремонт бетонных ступеней - 969.78р.</t>
  </si>
  <si>
    <t>смена прокладок, замена КТПР в ТП- 4602.52р.</t>
  </si>
  <si>
    <t>работы по электрике - 106.20р.</t>
  </si>
  <si>
    <t>ремонт стен, лестничных маршей - 6984.14р.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</si>
  <si>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799.46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</si>
  <si>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</si>
  <si>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</si>
  <si>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</si>
  <si>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</si>
  <si>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</si>
  <si>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</si>
  <si>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</si>
  <si>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</si>
  <si>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</si>
  <si>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</si>
  <si>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10/1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</si>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</sst>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0" fontId="1" fillId="0" borderId="0" xfId="1" applyFont="1" applyFill="1"/>
    <xf numFmtId="0" fontId="1" fillId="0" borderId="0" xfId="1" applyFont="1" applyFill="1" applyBorder="1"/>
    <xf numFmtId="0" fontId="19" fillId="0" borderId="0" xfId="1" applyFont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/>
  <dimension ref="A1:K57"/>
  <sheetViews>
    <sheetView tabSelected="1" topLeftCell="C18" zoomScaleNormal="100" zoomScaleSheetLayoutView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45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4.25" x14ac:dyDescent="0.2">
      <c r="C22" s="38" t="s">
        <v>44</v>
      </c>
      <c r="D22" s="38"/>
      <c r="E22" s="38"/>
      <c r="F22" s="38"/>
      <c r="G22" s="38"/>
      <c r="H22" s="38"/>
      <c r="I22" s="38"/>
    </row>
    <row r="23" spans="3:11" x14ac:dyDescent="0.2">
      <c r="C23" s="39" t="s">
        <v>43</v>
      </c>
      <c r="D23" s="39"/>
      <c r="E23" s="39"/>
      <c r="F23" s="39"/>
      <c r="G23" s="39"/>
      <c r="H23" s="39"/>
      <c r="I23" s="39"/>
    </row>
    <row r="24" spans="3:11" x14ac:dyDescent="0.2">
      <c r="C24" s="39" t="s">
        <v>42</v>
      </c>
      <c r="D24" s="39"/>
      <c r="E24" s="39"/>
      <c r="F24" s="39"/>
      <c r="G24" s="39"/>
      <c r="H24" s="39"/>
      <c r="I24" s="39"/>
    </row>
    <row r="25" spans="3:11" ht="6" customHeight="1" thickBot="1" x14ac:dyDescent="0.25">
      <c r="C25" s="44"/>
      <c r="D25" s="44"/>
      <c r="E25" s="44"/>
      <c r="F25" s="44"/>
      <c r="G25" s="44"/>
      <c r="H25" s="44"/>
      <c r="I25" s="44"/>
    </row>
    <row r="26" spans="3:11" ht="55.5" customHeight="1" thickBot="1" x14ac:dyDescent="0.25">
      <c r="C26" s="24" t="s">
        <v>32</v>
      </c>
      <c r="D26" s="27" t="s">
        <v>31</v>
      </c>
      <c r="E26" s="26" t="s">
        <v>30</v>
      </c>
      <c r="F26" s="26" t="s">
        <v>29</v>
      </c>
      <c r="G26" s="26" t="s">
        <v>28</v>
      </c>
      <c r="H26" s="26" t="s">
        <v>27</v>
      </c>
      <c r="I26" s="27" t="s">
        <v>41</v>
      </c>
    </row>
    <row r="27" spans="3:11" ht="13.5" customHeight="1" thickBot="1" x14ac:dyDescent="0.25">
      <c r="C27" s="41" t="s">
        <v>40</v>
      </c>
      <c r="D27" s="42"/>
      <c r="E27" s="42"/>
      <c r="F27" s="42"/>
      <c r="G27" s="42"/>
      <c r="H27" s="42"/>
      <c r="I27" s="43"/>
    </row>
    <row r="28" spans="3:11" ht="13.5" customHeight="1" thickBot="1" x14ac:dyDescent="0.25">
      <c r="C28" s="13" t="s">
        <v>39</v>
      </c>
      <c r="D28" s="18">
        <v>221260.59000000032</v>
      </c>
      <c r="E28" s="16">
        <v>1474138.69</v>
      </c>
      <c r="F28" s="16">
        <v>1461729.53</v>
      </c>
      <c r="G28" s="16">
        <v>1575747.93</v>
      </c>
      <c r="H28" s="16">
        <f>+D28+E28-F28</f>
        <v>233669.75000000023</v>
      </c>
      <c r="I28" s="45" t="s">
        <v>38</v>
      </c>
      <c r="K28" s="29">
        <f>22985.33+272028</f>
        <v>295013.33</v>
      </c>
    </row>
    <row r="29" spans="3:11" ht="13.5" customHeight="1" thickBot="1" x14ac:dyDescent="0.25">
      <c r="C29" s="13" t="s">
        <v>37</v>
      </c>
      <c r="D29" s="18">
        <v>137018.56000000006</v>
      </c>
      <c r="E29" s="17">
        <v>578883.11</v>
      </c>
      <c r="F29" s="17">
        <v>551801.81000000006</v>
      </c>
      <c r="G29" s="16">
        <v>547374.23</v>
      </c>
      <c r="H29" s="16">
        <f>+D29+E29-F29</f>
        <v>164099.85999999999</v>
      </c>
      <c r="I29" s="46"/>
      <c r="K29" s="29">
        <f>109593.67-4429.08+20745.49</f>
        <v>125910.08</v>
      </c>
    </row>
    <row r="30" spans="3:11" ht="13.5" customHeight="1" thickBot="1" x14ac:dyDescent="0.25">
      <c r="C30" s="13" t="s">
        <v>36</v>
      </c>
      <c r="D30" s="18">
        <v>84214.780000000086</v>
      </c>
      <c r="E30" s="17">
        <v>358940.92</v>
      </c>
      <c r="F30" s="17">
        <v>352023.54</v>
      </c>
      <c r="G30" s="16">
        <v>301411.32</v>
      </c>
      <c r="H30" s="16">
        <f>+D30+E30-F30</f>
        <v>91132.160000000091</v>
      </c>
      <c r="I30" s="46"/>
      <c r="K30" s="1">
        <f>3441.18+1.36+57024.92-9265.04</f>
        <v>51202.42</v>
      </c>
    </row>
    <row r="31" spans="3:11" ht="13.5" customHeight="1" thickBot="1" x14ac:dyDescent="0.25">
      <c r="C31" s="13" t="s">
        <v>35</v>
      </c>
      <c r="D31" s="18">
        <v>51095.770000000019</v>
      </c>
      <c r="E31" s="17">
        <v>257623</v>
      </c>
      <c r="F31" s="17">
        <v>245856.97</v>
      </c>
      <c r="G31" s="16">
        <v>221376.77</v>
      </c>
      <c r="H31" s="16">
        <f>+D31+E31-F31</f>
        <v>62861.800000000017</v>
      </c>
      <c r="I31" s="46"/>
      <c r="K31" s="1">
        <f>1214.13+20098.58-3251.82+2337.44+15047.45-611.45</f>
        <v>34834.33</v>
      </c>
    </row>
    <row r="32" spans="3:11" ht="13.5" customHeight="1" thickBot="1" x14ac:dyDescent="0.25">
      <c r="C32" s="13" t="s">
        <v>34</v>
      </c>
      <c r="D32" s="18">
        <v>3320.4399999999878</v>
      </c>
      <c r="E32" s="17">
        <f>1248.84+520.88+8196.72</f>
        <v>9966.4399999999987</v>
      </c>
      <c r="F32" s="17">
        <f>8105.3+1346.17+775.83+29.12+0.17</f>
        <v>10256.590000000002</v>
      </c>
      <c r="G32" s="16">
        <f>+E32</f>
        <v>9966.4399999999987</v>
      </c>
      <c r="H32" s="16">
        <f>+D32+E32-F32</f>
        <v>3030.2899999999845</v>
      </c>
      <c r="I32" s="47"/>
      <c r="K32" s="1">
        <f>92.27+871.99-133.78+1701.74-341.6+1.11+0.61</f>
        <v>2192.3400000000006</v>
      </c>
    </row>
    <row r="33" spans="3:11" ht="13.5" customHeight="1" thickBot="1" x14ac:dyDescent="0.25">
      <c r="C33" s="13" t="s">
        <v>8</v>
      </c>
      <c r="D33" s="12">
        <f>SUM(D28:D32)</f>
        <v>496910.14000000048</v>
      </c>
      <c r="E33" s="12">
        <f>SUM(E28:E32)</f>
        <v>2679552.1599999997</v>
      </c>
      <c r="F33" s="12">
        <f>SUM(F28:F32)</f>
        <v>2621668.44</v>
      </c>
      <c r="G33" s="12">
        <f>SUM(G28:G32)</f>
        <v>2655876.69</v>
      </c>
      <c r="H33" s="12">
        <f>SUM(H28:H32)</f>
        <v>554793.86000000034</v>
      </c>
      <c r="I33" s="28"/>
    </row>
    <row r="34" spans="3:11" ht="13.5" customHeight="1" thickBot="1" x14ac:dyDescent="0.25">
      <c r="C34" s="40" t="s">
        <v>33</v>
      </c>
      <c r="D34" s="40"/>
      <c r="E34" s="40"/>
      <c r="F34" s="40"/>
      <c r="G34" s="40"/>
      <c r="H34" s="40"/>
      <c r="I34" s="40"/>
    </row>
    <row r="35" spans="3:11" ht="54" customHeight="1" thickBot="1" x14ac:dyDescent="0.25">
      <c r="C35" s="20" t="s">
        <v>32</v>
      </c>
      <c r="D35" s="27" t="s">
        <v>31</v>
      </c>
      <c r="E35" s="26" t="s">
        <v>30</v>
      </c>
      <c r="F35" s="26" t="s">
        <v>29</v>
      </c>
      <c r="G35" s="26" t="s">
        <v>28</v>
      </c>
      <c r="H35" s="26" t="s">
        <v>27</v>
      </c>
      <c r="I35" s="25" t="s">
        <v>26</v>
      </c>
    </row>
    <row r="36" spans="3:11" ht="35.25" customHeight="1" thickBot="1" x14ac:dyDescent="0.25">
      <c r="C36" s="24" t="s">
        <v>25</v>
      </c>
      <c r="D36" s="23">
        <v>177910.55999999912</v>
      </c>
      <c r="E36" s="15">
        <v>1579623.24</v>
      </c>
      <c r="F36" s="15">
        <v>1536559.11</v>
      </c>
      <c r="G36" s="16">
        <f>+E36</f>
        <v>1579623.24</v>
      </c>
      <c r="H36" s="15">
        <f t="shared" ref="H36:H46" si="0">+D36+E36-F36</f>
        <v>220974.68999999901</v>
      </c>
      <c r="I36" s="49" t="s">
        <v>24</v>
      </c>
      <c r="J36" s="22">
        <f>128086.08-0.66+23.51-10.14+92.79-40.04+2.49-1.54+28.63-17.77-D36</f>
        <v>-49747.209999999119</v>
      </c>
      <c r="K36" s="22">
        <f>160463.57+1274.06+4916.3+182.96-7.63+1793.6-82.9+0.72-1.54+8.3-17.77-H36</f>
        <v>-52445.019999999029</v>
      </c>
    </row>
    <row r="37" spans="3:11" ht="14.25" customHeight="1" thickBot="1" x14ac:dyDescent="0.25">
      <c r="C37" s="13" t="s">
        <v>23</v>
      </c>
      <c r="D37" s="18">
        <v>35091.500000000116</v>
      </c>
      <c r="E37" s="16">
        <v>316445.40000000002</v>
      </c>
      <c r="F37" s="16">
        <v>307284.34999999998</v>
      </c>
      <c r="G37" s="16">
        <v>799459.09</v>
      </c>
      <c r="H37" s="15">
        <f t="shared" si="0"/>
        <v>44252.550000000163</v>
      </c>
      <c r="I37" s="50"/>
      <c r="J37" s="22"/>
    </row>
    <row r="38" spans="3:11" ht="13.5" customHeight="1" thickBot="1" x14ac:dyDescent="0.25">
      <c r="C38" s="20" t="s">
        <v>22</v>
      </c>
      <c r="D38" s="21">
        <v>881.49999999999898</v>
      </c>
      <c r="E38" s="16"/>
      <c r="F38" s="16">
        <f>712+43.27</f>
        <v>755.27</v>
      </c>
      <c r="G38" s="16"/>
      <c r="H38" s="15">
        <f t="shared" si="0"/>
        <v>126.229999999999</v>
      </c>
      <c r="I38" s="11"/>
    </row>
    <row r="39" spans="3:11" ht="12.75" customHeight="1" thickBot="1" x14ac:dyDescent="0.25">
      <c r="C39" s="13" t="s">
        <v>21</v>
      </c>
      <c r="D39" s="18">
        <v>20838.309999999969</v>
      </c>
      <c r="E39" s="16">
        <v>186554.16</v>
      </c>
      <c r="F39" s="16">
        <v>181274.94</v>
      </c>
      <c r="G39" s="16">
        <f>+E39</f>
        <v>186554.16</v>
      </c>
      <c r="H39" s="15">
        <f t="shared" si="0"/>
        <v>26117.52999999997</v>
      </c>
      <c r="I39" s="19" t="s">
        <v>20</v>
      </c>
      <c r="J39" s="1">
        <f>15199.63-113.34</f>
        <v>15086.289999999999</v>
      </c>
    </row>
    <row r="40" spans="3:11" ht="12.75" customHeight="1" thickBot="1" x14ac:dyDescent="0.25">
      <c r="C40" s="13" t="s">
        <v>19</v>
      </c>
      <c r="D40" s="18">
        <v>3366.6599999999889</v>
      </c>
      <c r="E40" s="16"/>
      <c r="F40" s="16">
        <v>2913.99</v>
      </c>
      <c r="G40" s="16"/>
      <c r="H40" s="15">
        <f t="shared" si="0"/>
        <v>452.66999999998916</v>
      </c>
      <c r="I40" s="19"/>
    </row>
    <row r="41" spans="3:11" ht="33.75" customHeight="1" thickBot="1" x14ac:dyDescent="0.25">
      <c r="C41" s="13" t="s">
        <v>18</v>
      </c>
      <c r="D41" s="18">
        <v>38353.390000000072</v>
      </c>
      <c r="E41" s="16">
        <v>344341.8</v>
      </c>
      <c r="F41" s="16">
        <v>334343.49</v>
      </c>
      <c r="G41" s="16">
        <v>356669.92</v>
      </c>
      <c r="H41" s="15">
        <f t="shared" si="0"/>
        <v>48351.70000000007</v>
      </c>
      <c r="I41" s="14" t="s">
        <v>17</v>
      </c>
      <c r="J41" s="1">
        <f>2409.04+24780.13-0.14</f>
        <v>27189.030000000002</v>
      </c>
      <c r="K41" s="1">
        <f>28963.51-0.01+4541.3+1425.95</f>
        <v>34930.75</v>
      </c>
    </row>
    <row r="42" spans="3:11" ht="27" customHeight="1" thickBot="1" x14ac:dyDescent="0.25">
      <c r="C42" s="13" t="s">
        <v>16</v>
      </c>
      <c r="D42" s="18">
        <v>1576.3799999999992</v>
      </c>
      <c r="E42" s="17">
        <v>15692.16</v>
      </c>
      <c r="F42" s="17">
        <v>15074.99</v>
      </c>
      <c r="G42" s="16">
        <f>+E42</f>
        <v>15692.16</v>
      </c>
      <c r="H42" s="15">
        <f t="shared" si="0"/>
        <v>2193.5500000000011</v>
      </c>
      <c r="I42" s="14" t="s">
        <v>15</v>
      </c>
    </row>
    <row r="43" spans="3:11" ht="13.5" customHeight="1" thickBot="1" x14ac:dyDescent="0.25">
      <c r="C43" s="20" t="s">
        <v>14</v>
      </c>
      <c r="D43" s="18">
        <v>25380.75</v>
      </c>
      <c r="E43" s="17">
        <v>158923.68</v>
      </c>
      <c r="F43" s="17">
        <v>164413.26</v>
      </c>
      <c r="G43" s="16">
        <f>+E43</f>
        <v>158923.68</v>
      </c>
      <c r="H43" s="15">
        <f t="shared" si="0"/>
        <v>19891.169999999984</v>
      </c>
      <c r="I43" s="19"/>
    </row>
    <row r="44" spans="3:11" ht="13.5" customHeight="1" thickBot="1" x14ac:dyDescent="0.25">
      <c r="C44" s="20" t="s">
        <v>13</v>
      </c>
      <c r="D44" s="18">
        <v>22881.470000000016</v>
      </c>
      <c r="E44" s="17">
        <f>17888.22+9647.64</f>
        <v>27535.86</v>
      </c>
      <c r="F44" s="17">
        <f>21919.97+9778.69</f>
        <v>31698.660000000003</v>
      </c>
      <c r="G44" s="16">
        <f>+E44</f>
        <v>27535.86</v>
      </c>
      <c r="H44" s="15">
        <f t="shared" si="0"/>
        <v>18718.670000000013</v>
      </c>
      <c r="I44" s="19"/>
      <c r="J44" s="1">
        <f>912.86+1843.48</f>
        <v>2756.34</v>
      </c>
      <c r="K44" s="1">
        <f>14531.16+3860.64</f>
        <v>18391.8</v>
      </c>
    </row>
    <row r="45" spans="3:11" ht="13.5" customHeight="1" thickBot="1" x14ac:dyDescent="0.25">
      <c r="C45" s="20" t="s">
        <v>12</v>
      </c>
      <c r="D45" s="18">
        <v>9848.2799999999988</v>
      </c>
      <c r="E45" s="17">
        <f>83973.44+19768.43</f>
        <v>103741.87</v>
      </c>
      <c r="F45" s="17">
        <f>6.65+80774.23+0.58+18278.83</f>
        <v>99060.29</v>
      </c>
      <c r="G45" s="16">
        <f>+E45</f>
        <v>103741.87</v>
      </c>
      <c r="H45" s="15">
        <f t="shared" si="0"/>
        <v>14529.86</v>
      </c>
      <c r="I45" s="19" t="s">
        <v>11</v>
      </c>
    </row>
    <row r="46" spans="3:11" ht="13.5" customHeight="1" thickBot="1" x14ac:dyDescent="0.25">
      <c r="C46" s="13" t="s">
        <v>10</v>
      </c>
      <c r="D46" s="18">
        <v>3852.6099999999933</v>
      </c>
      <c r="E46" s="17">
        <v>37481.64</v>
      </c>
      <c r="F46" s="17">
        <v>36074.44</v>
      </c>
      <c r="G46" s="16">
        <f>+E46</f>
        <v>37481.64</v>
      </c>
      <c r="H46" s="15">
        <f t="shared" si="0"/>
        <v>5259.8099999999904</v>
      </c>
      <c r="I46" s="14" t="s">
        <v>9</v>
      </c>
    </row>
    <row r="47" spans="3:11" s="10" customFormat="1" ht="13.5" customHeight="1" thickBot="1" x14ac:dyDescent="0.25">
      <c r="C47" s="13" t="s">
        <v>8</v>
      </c>
      <c r="D47" s="12">
        <f>SUM(D36:D46)</f>
        <v>339981.40999999933</v>
      </c>
      <c r="E47" s="12">
        <f>SUM(E36:E46)</f>
        <v>2770339.8100000005</v>
      </c>
      <c r="F47" s="12">
        <f>SUM(F36:F46)</f>
        <v>2709452.7900000005</v>
      </c>
      <c r="G47" s="12">
        <f>SUM(G36:G46)</f>
        <v>3265681.6200000006</v>
      </c>
      <c r="H47" s="12">
        <f>SUM(H36:H46)</f>
        <v>400868.42999999918</v>
      </c>
      <c r="I47" s="11"/>
    </row>
    <row r="48" spans="3:11" ht="13.5" customHeight="1" thickBot="1" x14ac:dyDescent="0.25">
      <c r="C48" s="48" t="s">
        <v>7</v>
      </c>
      <c r="D48" s="48"/>
      <c r="E48" s="48"/>
      <c r="F48" s="48"/>
      <c r="G48" s="48"/>
      <c r="H48" s="48"/>
      <c r="I48" s="48"/>
    </row>
    <row r="49" spans="3:9" ht="43.5" customHeight="1" thickBot="1" x14ac:dyDescent="0.25">
      <c r="C49" s="9" t="s">
        <v>6</v>
      </c>
      <c r="D49" s="37" t="s">
        <v>5</v>
      </c>
      <c r="E49" s="37"/>
      <c r="F49" s="37"/>
      <c r="G49" s="37"/>
      <c r="H49" s="37"/>
      <c r="I49" s="8" t="s">
        <v>4</v>
      </c>
    </row>
    <row r="50" spans="3:9" ht="26.25" customHeight="1" x14ac:dyDescent="0.3">
      <c r="C50" s="7" t="s">
        <v>3</v>
      </c>
      <c r="D50" s="7"/>
      <c r="E50" s="7"/>
      <c r="F50" s="7"/>
      <c r="G50" s="7"/>
      <c r="H50" s="6">
        <f>+H33+H47</f>
        <v>955662.28999999957</v>
      </c>
    </row>
    <row r="51" spans="3:9" ht="15" hidden="1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ht="12.75" customHeight="1" x14ac:dyDescent="0.2"/>
    <row r="54" spans="3:9" x14ac:dyDescent="0.2">
      <c r="D54" s="3"/>
      <c r="E54" s="3"/>
      <c r="F54" s="3"/>
      <c r="G54" s="3"/>
      <c r="H54" s="3"/>
    </row>
    <row r="55" spans="3:9" hidden="1" x14ac:dyDescent="0.2">
      <c r="D55" s="3"/>
      <c r="H55" s="3">
        <f>48351.7+220974.69+5259.81+26117.53+2193.55+12412.97+6305.7+452.67+44252.55+126.23+19891.17+11402.31+3127.55</f>
        <v>400868.42999999988</v>
      </c>
    </row>
    <row r="56" spans="3:9" hidden="1" x14ac:dyDescent="0.2">
      <c r="H56" s="3">
        <f>+H47-H55</f>
        <v>-6.9849193096160889E-10</v>
      </c>
    </row>
    <row r="57" spans="3:9" x14ac:dyDescent="0.2">
      <c r="C57" s="2" t="s">
        <v>0</v>
      </c>
      <c r="E57" s="3">
        <f>+E47+E33+5580</f>
        <v>5455471.9700000007</v>
      </c>
      <c r="G57" s="3">
        <f>+G47+G33</f>
        <v>5921558.3100000005</v>
      </c>
    </row>
  </sheetData>
  <mergeCells count="10">
    <mergeCell ref="D49:H49"/>
    <mergeCell ref="C22:I22"/>
    <mergeCell ref="C23:I23"/>
    <mergeCell ref="C34:I34"/>
    <mergeCell ref="C27:I27"/>
    <mergeCell ref="C25:I25"/>
    <mergeCell ref="C24:I24"/>
    <mergeCell ref="I28:I32"/>
    <mergeCell ref="C48:I48"/>
    <mergeCell ref="I36:I3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9" zoomScaleNormal="100" zoomScaleSheetLayoutView="120" workbookViewId="0">
      <selection activeCell="H22" sqref="H22:H23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3" spans="1:9" x14ac:dyDescent="0.25">
      <c r="A13" s="61" t="s">
        <v>70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69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68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67</v>
      </c>
      <c r="B16" s="59" t="s">
        <v>66</v>
      </c>
      <c r="C16" s="59" t="s">
        <v>65</v>
      </c>
      <c r="D16" s="59" t="s">
        <v>64</v>
      </c>
      <c r="E16" s="59" t="s">
        <v>63</v>
      </c>
      <c r="F16" s="60" t="s">
        <v>62</v>
      </c>
      <c r="G16" s="60" t="s">
        <v>61</v>
      </c>
      <c r="H16" s="59" t="s">
        <v>60</v>
      </c>
      <c r="I16" s="59" t="s">
        <v>59</v>
      </c>
    </row>
    <row r="17" spans="1:9" x14ac:dyDescent="0.25">
      <c r="A17" s="58" t="s">
        <v>58</v>
      </c>
      <c r="B17" s="57">
        <v>192.70591999999999</v>
      </c>
      <c r="C17" s="56"/>
      <c r="D17" s="56">
        <v>316.44540000000001</v>
      </c>
      <c r="E17" s="56">
        <v>307.28435000000002</v>
      </c>
      <c r="F17" s="56">
        <v>5.58</v>
      </c>
      <c r="G17" s="56">
        <v>799.45908999999995</v>
      </c>
      <c r="H17" s="56">
        <v>44.252549999999999</v>
      </c>
      <c r="I17" s="56">
        <f>B17+D17+F17-G17</f>
        <v>-284.72776999999996</v>
      </c>
    </row>
    <row r="19" spans="1:9" x14ac:dyDescent="0.25">
      <c r="A19" s="51" t="s">
        <v>57</v>
      </c>
    </row>
    <row r="20" spans="1:9" x14ac:dyDescent="0.25">
      <c r="A20" s="52" t="s">
        <v>56</v>
      </c>
    </row>
    <row r="21" spans="1:9" x14ac:dyDescent="0.25">
      <c r="A21" s="53" t="s">
        <v>55</v>
      </c>
    </row>
    <row r="22" spans="1:9" x14ac:dyDescent="0.25">
      <c r="A22" s="55" t="s">
        <v>54</v>
      </c>
    </row>
    <row r="23" spans="1:9" x14ac:dyDescent="0.25">
      <c r="A23" s="54" t="s">
        <v>53</v>
      </c>
    </row>
    <row r="24" spans="1:9" x14ac:dyDescent="0.25">
      <c r="A24" s="54" t="s">
        <v>52</v>
      </c>
    </row>
    <row r="25" spans="1:9" x14ac:dyDescent="0.25">
      <c r="A25" s="53" t="s">
        <v>51</v>
      </c>
    </row>
    <row r="26" spans="1:9" x14ac:dyDescent="0.25">
      <c r="A26" s="52" t="s">
        <v>50</v>
      </c>
    </row>
    <row r="27" spans="1:9" x14ac:dyDescent="0.25">
      <c r="A27" s="52" t="s">
        <v>49</v>
      </c>
    </row>
    <row r="28" spans="1:9" x14ac:dyDescent="0.25">
      <c r="A28" s="52" t="s">
        <v>48</v>
      </c>
    </row>
    <row r="29" spans="1:9" x14ac:dyDescent="0.25">
      <c r="A29" s="52" t="s">
        <v>47</v>
      </c>
    </row>
    <row r="30" spans="1:9" x14ac:dyDescent="0.25">
      <c r="A30" s="52" t="s">
        <v>46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2019-03-19T11:50:57Z</dcterms:created>
  <dcterms:modified xsi:type="dcterms:W3CDTF">2019-03-21T08:11:46Z</dcterms:modified>
</cp:coreProperties>
</file>