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2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F9" i="2" l="1"/>
  <c r="G14" i="2"/>
  <c r="H29" i="1" l="1"/>
  <c r="K29" i="1"/>
  <c r="H30" i="1"/>
  <c r="K30" i="1"/>
  <c r="H31" i="1"/>
  <c r="K31" i="1"/>
  <c r="H32" i="1"/>
  <c r="K32" i="1"/>
  <c r="E33" i="1"/>
  <c r="F33" i="1"/>
  <c r="G33" i="1"/>
  <c r="H33" i="1"/>
  <c r="K33" i="1"/>
  <c r="D34" i="1"/>
  <c r="E34" i="1"/>
  <c r="F34" i="1"/>
  <c r="G34" i="1"/>
  <c r="H34" i="1"/>
  <c r="G37" i="1"/>
  <c r="H37" i="1"/>
  <c r="J37" i="1"/>
  <c r="K37" i="1"/>
  <c r="H38" i="1"/>
  <c r="H39" i="1"/>
  <c r="G40" i="1"/>
  <c r="H40" i="1"/>
  <c r="H41" i="1"/>
  <c r="J41" i="1"/>
  <c r="K41" i="1"/>
  <c r="G42" i="1"/>
  <c r="G47" i="1" s="1"/>
  <c r="G57" i="1" s="1"/>
  <c r="H42" i="1"/>
  <c r="G43" i="1"/>
  <c r="H43" i="1"/>
  <c r="E44" i="1"/>
  <c r="H44" i="1" s="1"/>
  <c r="H47" i="1" s="1"/>
  <c r="H56" i="1" s="1"/>
  <c r="F44" i="1"/>
  <c r="G44" i="1"/>
  <c r="J44" i="1"/>
  <c r="K44" i="1"/>
  <c r="E45" i="1"/>
  <c r="H45" i="1" s="1"/>
  <c r="F45" i="1"/>
  <c r="G45" i="1"/>
  <c r="G46" i="1"/>
  <c r="H46" i="1"/>
  <c r="D47" i="1"/>
  <c r="F47" i="1"/>
  <c r="H55" i="1"/>
  <c r="H50" i="1" l="1"/>
  <c r="E47" i="1"/>
  <c r="E57" i="1" s="1"/>
</calcChain>
</file>

<file path=xl/sharedStrings.xml><?xml version="1.0" encoding="utf-8"?>
<sst xmlns="http://schemas.openxmlformats.org/spreadsheetml/2006/main" count="83" uniqueCount="76">
  <si>
    <t>ИТОГО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</si>
  <si>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</si>
  <si>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</si>
  <si>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</si>
  <si>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</si>
  <si>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</si>
  <si>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</si>
  <si>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</si>
  <si>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</si>
  <si>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</si>
  <si>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</si>
  <si>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</si>
  <si>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</si>
  <si>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</si>
  <si>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</si>
  <si>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</si>
  <si>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</si>
  <si>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</si>
  <si>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</si>
  <si>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</si>
  <si>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</si>
  <si>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</si>
  <si>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</si>
  <si>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Н/2008-11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</si>
  <si>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</si>
  <si>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</si>
  <si>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</si>
  <si>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</si>
  <si>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</si>
  <si>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</si>
  <si>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</si>
  <si>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</si>
  <si>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</si>
  <si>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</si>
  <si>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</si>
  <si>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</si>
  <si>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</si>
  <si>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</si>
  <si>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</si>
  <si>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</si>
  <si>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</si>
  <si>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2  по ул. Центральная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</si>
  <si>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</si>
  <si>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</si>
  <si>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</si>
  <si>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</si>
  <si>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</si>
  <si>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</si>
  <si>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</si>
  <si>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</si>
  <si>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 xml:space="preserve">0,00 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</si>
  <si>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</si>
  <si>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</si>
  <si>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</si>
  <si>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</si>
  <si>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>Отчет  о реализации капитального ремонта жилого фонда ООО "УЮТ-СЕРВИС" за 2018 год                                                       по ул. Центральная, д. 2</t>
  </si>
  <si>
    <t>расходный инвентарь - 463.09р</t>
  </si>
  <si>
    <t>аварийное обслуживание - 518.55р.</t>
  </si>
  <si>
    <t>смена прокладок, замена КТПР в ТП - 4602.52р.</t>
  </si>
  <si>
    <t>ремонт трубопровода ливневой канализации - 196.08р.</t>
  </si>
  <si>
    <t>ремонт дверей - 153.14р.</t>
  </si>
  <si>
    <t>работы по электрике - 1707.51р.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</si>
  <si>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7.64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</si>
  <si>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</si>
  <si>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</si>
  <si>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</si>
  <si>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</si>
  <si>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</si>
  <si>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</si>
  <si>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</si>
  <si>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</si>
  <si>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</si>
  <si>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</si>
  <si>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2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</si>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</sst>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6" xfId="0" applyFont="1" applyFill="1" applyBorder="1"/>
    <xf numFmtId="0" fontId="18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0" applyFont="1" applyFill="1"/>
    <xf numFmtId="0" fontId="2" fillId="0" borderId="0" xfId="1"/>
    <xf numFmtId="4" fontId="20" fillId="0" borderId="1" xfId="1" applyNumberFormat="1" applyFont="1" applyBorder="1" applyAlignment="1">
      <alignment horizontal="right"/>
    </xf>
    <xf numFmtId="0" fontId="21" fillId="0" borderId="13" xfId="1" applyFont="1" applyBorder="1"/>
    <xf numFmtId="0" fontId="21" fillId="0" borderId="14" xfId="1" applyFont="1" applyBorder="1"/>
    <xf numFmtId="4" fontId="21" fillId="0" borderId="1" xfId="1" applyNumberFormat="1" applyFont="1" applyBorder="1" applyAlignment="1">
      <alignment horizontal="right"/>
    </xf>
    <xf numFmtId="0" fontId="21" fillId="0" borderId="15" xfId="1" applyFont="1" applyBorder="1"/>
    <xf numFmtId="0" fontId="21" fillId="0" borderId="16" xfId="1" applyFont="1" applyFill="1" applyBorder="1"/>
    <xf numFmtId="0" fontId="21" fillId="0" borderId="16" xfId="1" applyFont="1" applyBorder="1"/>
    <xf numFmtId="0" fontId="2" fillId="0" borderId="0" xfId="1" applyBorder="1"/>
    <xf numFmtId="4" fontId="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19" fillId="0" borderId="0" xfId="1" applyFont="1" applyAlignment="1">
      <alignment horizontal="center" wrapText="1"/>
    </xf>
    <xf numFmtId="0" fontId="1" fillId="0" borderId="0" xfId="2"/>
    <xf numFmtId="4" fontId="1" fillId="0" borderId="0" xfId="2" applyNumberFormat="1" applyFill="1"/>
    <xf numFmtId="0" fontId="19" fillId="0" borderId="0" xfId="2" applyFont="1" applyBorder="1" applyAlignment="1">
      <alignment horizontal="center"/>
    </xf>
    <xf numFmtId="0" fontId="23" fillId="0" borderId="0" xfId="2" applyFont="1" applyBorder="1" applyAlignment="1"/>
    <xf numFmtId="2" fontId="19" fillId="0" borderId="1" xfId="2" applyNumberFormat="1" applyFont="1" applyFill="1" applyBorder="1" applyAlignment="1">
      <alignment horizontal="center" vertical="center"/>
    </xf>
    <xf numFmtId="2" fontId="19" fillId="2" borderId="1" xfId="2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K57"/>
  <sheetViews>
    <sheetView tabSelected="1" topLeftCell="C23" zoomScaleNormal="100" workbookViewId="0">
      <selection activeCell="F33" sqref="F3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710937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5" style="2" customWidth="1"/>
    <col min="10" max="10" width="12.28515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44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4.25" x14ac:dyDescent="0.2">
      <c r="C23" s="48" t="s">
        <v>43</v>
      </c>
      <c r="D23" s="48"/>
      <c r="E23" s="48"/>
      <c r="F23" s="48"/>
      <c r="G23" s="48"/>
      <c r="H23" s="48"/>
      <c r="I23" s="48"/>
    </row>
    <row r="24" spans="3:11" x14ac:dyDescent="0.2">
      <c r="C24" s="49" t="s">
        <v>42</v>
      </c>
      <c r="D24" s="49"/>
      <c r="E24" s="49"/>
      <c r="F24" s="49"/>
      <c r="G24" s="49"/>
      <c r="H24" s="49"/>
      <c r="I24" s="49"/>
    </row>
    <row r="25" spans="3:11" x14ac:dyDescent="0.2">
      <c r="C25" s="49" t="s">
        <v>41</v>
      </c>
      <c r="D25" s="49"/>
      <c r="E25" s="49"/>
      <c r="F25" s="49"/>
      <c r="G25" s="49"/>
      <c r="H25" s="49"/>
      <c r="I25" s="49"/>
    </row>
    <row r="26" spans="3:11" ht="6" customHeight="1" thickBot="1" x14ac:dyDescent="0.25">
      <c r="C26" s="54"/>
      <c r="D26" s="54"/>
      <c r="E26" s="54"/>
      <c r="F26" s="54"/>
      <c r="G26" s="54"/>
      <c r="H26" s="54"/>
      <c r="I26" s="54"/>
    </row>
    <row r="27" spans="3:11" ht="48.75" customHeight="1" thickBot="1" x14ac:dyDescent="0.25">
      <c r="C27" s="26" t="s">
        <v>31</v>
      </c>
      <c r="D27" s="29" t="s">
        <v>30</v>
      </c>
      <c r="E27" s="28" t="s">
        <v>29</v>
      </c>
      <c r="F27" s="28" t="s">
        <v>28</v>
      </c>
      <c r="G27" s="28" t="s">
        <v>27</v>
      </c>
      <c r="H27" s="28" t="s">
        <v>26</v>
      </c>
      <c r="I27" s="29" t="s">
        <v>40</v>
      </c>
    </row>
    <row r="28" spans="3:11" ht="13.5" customHeight="1" thickBot="1" x14ac:dyDescent="0.25">
      <c r="C28" s="51" t="s">
        <v>39</v>
      </c>
      <c r="D28" s="52"/>
      <c r="E28" s="52"/>
      <c r="F28" s="52"/>
      <c r="G28" s="52"/>
      <c r="H28" s="52"/>
      <c r="I28" s="53"/>
    </row>
    <row r="29" spans="3:11" ht="13.5" customHeight="1" thickBot="1" x14ac:dyDescent="0.25">
      <c r="C29" s="15" t="s">
        <v>38</v>
      </c>
      <c r="D29" s="19">
        <v>198645.69999999995</v>
      </c>
      <c r="E29" s="22">
        <v>1004392.79</v>
      </c>
      <c r="F29" s="22">
        <v>1022010.19</v>
      </c>
      <c r="G29" s="22">
        <v>1027744.37</v>
      </c>
      <c r="H29" s="22">
        <f>+D29+E29-F29</f>
        <v>181028.30000000005</v>
      </c>
      <c r="I29" s="57" t="s">
        <v>37</v>
      </c>
      <c r="K29" s="24">
        <f>19209.57+180270.81</f>
        <v>199480.38</v>
      </c>
    </row>
    <row r="30" spans="3:11" ht="13.5" customHeight="1" thickBot="1" x14ac:dyDescent="0.25">
      <c r="C30" s="15" t="s">
        <v>36</v>
      </c>
      <c r="D30" s="19">
        <v>95509.319999999832</v>
      </c>
      <c r="E30" s="18">
        <v>508570.8</v>
      </c>
      <c r="F30" s="18">
        <v>455711.63</v>
      </c>
      <c r="G30" s="22">
        <v>438025.05</v>
      </c>
      <c r="H30" s="22">
        <f>+D30+E30-F30</f>
        <v>148368.48999999987</v>
      </c>
      <c r="I30" s="58"/>
      <c r="K30" s="1">
        <f>76273.82-4354.5+17777.15</f>
        <v>89696.47</v>
      </c>
    </row>
    <row r="31" spans="3:11" ht="13.5" customHeight="1" thickBot="1" x14ac:dyDescent="0.25">
      <c r="C31" s="15" t="s">
        <v>35</v>
      </c>
      <c r="D31" s="19">
        <v>52319.930000000226</v>
      </c>
      <c r="E31" s="18">
        <v>347262.76</v>
      </c>
      <c r="F31" s="18">
        <v>310250.21999999997</v>
      </c>
      <c r="G31" s="22">
        <v>277190.90999999997</v>
      </c>
      <c r="H31" s="22">
        <f>+D31+E31-F31</f>
        <v>89332.470000000263</v>
      </c>
      <c r="I31" s="58"/>
      <c r="K31" s="1">
        <f>38810.84-5911.59+166.75+3148.54</f>
        <v>36214.54</v>
      </c>
    </row>
    <row r="32" spans="3:11" ht="13.5" customHeight="1" thickBot="1" x14ac:dyDescent="0.25">
      <c r="C32" s="15" t="s">
        <v>34</v>
      </c>
      <c r="D32" s="19">
        <v>34510.01999999999</v>
      </c>
      <c r="E32" s="18">
        <v>242411.02</v>
      </c>
      <c r="F32" s="18">
        <v>215508.75</v>
      </c>
      <c r="G32" s="22">
        <v>193549.42</v>
      </c>
      <c r="H32" s="22">
        <f>+D32+E32-F32</f>
        <v>61412.289999999979</v>
      </c>
      <c r="I32" s="58"/>
      <c r="K32" s="1">
        <f>10536.63-591.36+1985.72+13885.07-2059.13+1095.34</f>
        <v>24852.269999999997</v>
      </c>
    </row>
    <row r="33" spans="3:11" ht="13.5" customHeight="1" thickBot="1" x14ac:dyDescent="0.25">
      <c r="C33" s="15" t="s">
        <v>33</v>
      </c>
      <c r="D33" s="19">
        <v>3097.6299999999974</v>
      </c>
      <c r="E33" s="18">
        <f>1238.27+516.37+8127.6</f>
        <v>9882.24</v>
      </c>
      <c r="F33" s="18">
        <f>8034.57+3.37+39.11+560.38+1283.37</f>
        <v>9920.7999999999993</v>
      </c>
      <c r="G33" s="22">
        <f>+E33</f>
        <v>9882.24</v>
      </c>
      <c r="H33" s="22">
        <f>+D33+E33-F33</f>
        <v>3059.0699999999979</v>
      </c>
      <c r="I33" s="59"/>
      <c r="K33" s="1">
        <f>7.84+10.81+1180.11+386.67-0.36+248.85</f>
        <v>1833.92</v>
      </c>
    </row>
    <row r="34" spans="3:11" ht="13.5" customHeight="1" thickBot="1" x14ac:dyDescent="0.25">
      <c r="C34" s="15" t="s">
        <v>8</v>
      </c>
      <c r="D34" s="14">
        <f>SUM(D29:D33)</f>
        <v>384082.6</v>
      </c>
      <c r="E34" s="14">
        <f>SUM(E29:E33)</f>
        <v>2112519.6100000003</v>
      </c>
      <c r="F34" s="14">
        <f>SUM(F29:F33)</f>
        <v>2013401.5899999999</v>
      </c>
      <c r="G34" s="14">
        <f>SUM(G29:G33)</f>
        <v>1946391.9899999998</v>
      </c>
      <c r="H34" s="14">
        <f>SUM(H29:H33)</f>
        <v>483200.62000000017</v>
      </c>
      <c r="I34" s="30"/>
    </row>
    <row r="35" spans="3:11" ht="13.5" customHeight="1" thickBot="1" x14ac:dyDescent="0.25">
      <c r="C35" s="50" t="s">
        <v>32</v>
      </c>
      <c r="D35" s="50"/>
      <c r="E35" s="50"/>
      <c r="F35" s="50"/>
      <c r="G35" s="50"/>
      <c r="H35" s="50"/>
      <c r="I35" s="50"/>
    </row>
    <row r="36" spans="3:11" ht="50.25" customHeight="1" thickBot="1" x14ac:dyDescent="0.25">
      <c r="C36" s="21" t="s">
        <v>31</v>
      </c>
      <c r="D36" s="29" t="s">
        <v>30</v>
      </c>
      <c r="E36" s="28" t="s">
        <v>29</v>
      </c>
      <c r="F36" s="28" t="s">
        <v>28</v>
      </c>
      <c r="G36" s="28" t="s">
        <v>27</v>
      </c>
      <c r="H36" s="28" t="s">
        <v>26</v>
      </c>
      <c r="I36" s="27" t="s">
        <v>25</v>
      </c>
    </row>
    <row r="37" spans="3:11" ht="32.25" customHeight="1" thickBot="1" x14ac:dyDescent="0.25">
      <c r="C37" s="26" t="s">
        <v>24</v>
      </c>
      <c r="D37" s="25">
        <v>140436.00999999885</v>
      </c>
      <c r="E37" s="17">
        <v>1290430.8</v>
      </c>
      <c r="F37" s="17">
        <v>1249747.33</v>
      </c>
      <c r="G37" s="17">
        <f>+E37</f>
        <v>1290430.8</v>
      </c>
      <c r="H37" s="17">
        <f t="shared" ref="H37:H46" si="0">+D37+E37-F37</f>
        <v>181119.47999999882</v>
      </c>
      <c r="I37" s="55" t="s">
        <v>23</v>
      </c>
      <c r="J37" s="6">
        <f>104454.44+26.46-0.23+96.52-0.84+3.7-0.04+43.32-0.5-D37</f>
        <v>-35813.179999998814</v>
      </c>
      <c r="K37" s="24">
        <f>115380.39+901.32-1.1+3333.34-3.53+148.77-0.38+1883.3-4.11+0.08-0.04+0.88-0.5-H37</f>
        <v>-59481.059999998804</v>
      </c>
    </row>
    <row r="38" spans="3:11" ht="14.25" customHeight="1" thickBot="1" x14ac:dyDescent="0.25">
      <c r="C38" s="15" t="s">
        <v>22</v>
      </c>
      <c r="D38" s="19">
        <v>27812.460000000021</v>
      </c>
      <c r="E38" s="22">
        <v>258514.08</v>
      </c>
      <c r="F38" s="22">
        <v>250127.5</v>
      </c>
      <c r="G38" s="17">
        <v>7640.89</v>
      </c>
      <c r="H38" s="17">
        <f t="shared" si="0"/>
        <v>36199.040000000037</v>
      </c>
      <c r="I38" s="56"/>
      <c r="J38" s="6"/>
    </row>
    <row r="39" spans="3:11" ht="13.5" customHeight="1" thickBot="1" x14ac:dyDescent="0.25">
      <c r="C39" s="21" t="s">
        <v>21</v>
      </c>
      <c r="D39" s="23">
        <v>8369.9500000000116</v>
      </c>
      <c r="E39" s="22"/>
      <c r="F39" s="22">
        <v>2777.77</v>
      </c>
      <c r="G39" s="17"/>
      <c r="H39" s="17">
        <f t="shared" si="0"/>
        <v>5592.1800000000112</v>
      </c>
      <c r="I39" s="20"/>
    </row>
    <row r="40" spans="3:11" ht="12.75" customHeight="1" thickBot="1" x14ac:dyDescent="0.25">
      <c r="C40" s="15" t="s">
        <v>20</v>
      </c>
      <c r="D40" s="19">
        <v>16578.01999999996</v>
      </c>
      <c r="E40" s="22">
        <v>152402.16</v>
      </c>
      <c r="F40" s="22">
        <v>147533.29999999999</v>
      </c>
      <c r="G40" s="17">
        <f>+E40</f>
        <v>152402.16</v>
      </c>
      <c r="H40" s="17">
        <f t="shared" si="0"/>
        <v>21446.879999999976</v>
      </c>
      <c r="I40" s="20" t="s">
        <v>19</v>
      </c>
    </row>
    <row r="41" spans="3:11" ht="28.5" customHeight="1" thickBot="1" x14ac:dyDescent="0.25">
      <c r="C41" s="15" t="s">
        <v>18</v>
      </c>
      <c r="D41" s="19">
        <v>30330.15000000014</v>
      </c>
      <c r="E41" s="22">
        <v>281305.56</v>
      </c>
      <c r="F41" s="22">
        <v>272104.96000000002</v>
      </c>
      <c r="G41" s="17">
        <v>333750.06</v>
      </c>
      <c r="H41" s="17">
        <f t="shared" si="0"/>
        <v>39530.750000000116</v>
      </c>
      <c r="I41" s="16" t="s">
        <v>17</v>
      </c>
      <c r="J41" s="1">
        <f>3798.34+18374.73</f>
        <v>22173.07</v>
      </c>
      <c r="K41" s="1">
        <f>20822.86+2064.64+2132.93</f>
        <v>25020.43</v>
      </c>
    </row>
    <row r="42" spans="3:11" ht="25.5" customHeight="1" thickBot="1" x14ac:dyDescent="0.25">
      <c r="C42" s="15" t="s">
        <v>16</v>
      </c>
      <c r="D42" s="19">
        <v>1488.470000000003</v>
      </c>
      <c r="E42" s="18">
        <v>14953.32</v>
      </c>
      <c r="F42" s="18">
        <v>14347.13</v>
      </c>
      <c r="G42" s="17">
        <f>+E42</f>
        <v>14953.32</v>
      </c>
      <c r="H42" s="17">
        <f t="shared" si="0"/>
        <v>2094.6600000000017</v>
      </c>
      <c r="I42" s="16" t="s">
        <v>15</v>
      </c>
    </row>
    <row r="43" spans="3:11" ht="13.5" customHeight="1" thickBot="1" x14ac:dyDescent="0.25">
      <c r="C43" s="21" t="s">
        <v>14</v>
      </c>
      <c r="D43" s="19">
        <v>19161.959999999934</v>
      </c>
      <c r="E43" s="18">
        <v>127446.71</v>
      </c>
      <c r="F43" s="18">
        <v>128291.32</v>
      </c>
      <c r="G43" s="17">
        <f>+E43</f>
        <v>127446.71</v>
      </c>
      <c r="H43" s="17">
        <f t="shared" si="0"/>
        <v>18317.349999999919</v>
      </c>
      <c r="I43" s="20"/>
    </row>
    <row r="44" spans="3:11" ht="13.5" customHeight="1" thickBot="1" x14ac:dyDescent="0.25">
      <c r="C44" s="21" t="s">
        <v>13</v>
      </c>
      <c r="D44" s="19">
        <v>666.10000000000582</v>
      </c>
      <c r="E44" s="18">
        <f>5425.58+3093.72</f>
        <v>8519.2999999999993</v>
      </c>
      <c r="F44" s="18">
        <f>5124.62+2343.44</f>
        <v>7468.0599999999995</v>
      </c>
      <c r="G44" s="17">
        <f>+E44</f>
        <v>8519.2999999999993</v>
      </c>
      <c r="H44" s="17">
        <f t="shared" si="0"/>
        <v>1717.3400000000056</v>
      </c>
      <c r="I44" s="20"/>
      <c r="J44" s="1">
        <f>1334.53+722.01</f>
        <v>2056.54</v>
      </c>
      <c r="K44" s="1">
        <f>4122.93+8307.64</f>
        <v>12430.57</v>
      </c>
    </row>
    <row r="45" spans="3:11" ht="13.5" customHeight="1" thickBot="1" x14ac:dyDescent="0.25">
      <c r="C45" s="21" t="s">
        <v>12</v>
      </c>
      <c r="D45" s="19">
        <v>8371.2399999999907</v>
      </c>
      <c r="E45" s="18">
        <f>64761.91+13208.29</f>
        <v>77970.200000000012</v>
      </c>
      <c r="F45" s="18">
        <f>62949.62+12922.75</f>
        <v>75872.37</v>
      </c>
      <c r="G45" s="17">
        <f>+E45</f>
        <v>77970.200000000012</v>
      </c>
      <c r="H45" s="17">
        <f t="shared" si="0"/>
        <v>10469.070000000007</v>
      </c>
      <c r="I45" s="20" t="s">
        <v>11</v>
      </c>
    </row>
    <row r="46" spans="3:11" ht="13.5" customHeight="1" thickBot="1" x14ac:dyDescent="0.25">
      <c r="C46" s="15" t="s">
        <v>10</v>
      </c>
      <c r="D46" s="19">
        <v>3888.7900000000009</v>
      </c>
      <c r="E46" s="18">
        <v>38456.879999999997</v>
      </c>
      <c r="F46" s="18">
        <v>36942.400000000001</v>
      </c>
      <c r="G46" s="17">
        <f>+E46</f>
        <v>38456.879999999997</v>
      </c>
      <c r="H46" s="17">
        <f t="shared" si="0"/>
        <v>5403.2699999999968</v>
      </c>
      <c r="I46" s="16" t="s">
        <v>9</v>
      </c>
    </row>
    <row r="47" spans="3:11" s="12" customFormat="1" ht="13.5" customHeight="1" thickBot="1" x14ac:dyDescent="0.25">
      <c r="C47" s="15" t="s">
        <v>8</v>
      </c>
      <c r="D47" s="14">
        <f>SUM(D37:D46)</f>
        <v>257103.14999999892</v>
      </c>
      <c r="E47" s="14">
        <f>SUM(E37:E46)</f>
        <v>2249999.0100000002</v>
      </c>
      <c r="F47" s="14">
        <f>SUM(F37:F46)</f>
        <v>2185212.14</v>
      </c>
      <c r="G47" s="14">
        <f>SUM(G37:G46)</f>
        <v>2051570.3199999998</v>
      </c>
      <c r="H47" s="14">
        <f>SUM(H37:H46)</f>
        <v>321890.01999999891</v>
      </c>
      <c r="I47" s="13"/>
    </row>
    <row r="48" spans="3:11" ht="13.5" customHeight="1" thickBot="1" x14ac:dyDescent="0.25">
      <c r="C48" s="60" t="s">
        <v>7</v>
      </c>
      <c r="D48" s="60"/>
      <c r="E48" s="60"/>
      <c r="F48" s="60"/>
      <c r="G48" s="60"/>
      <c r="H48" s="60"/>
      <c r="I48" s="60"/>
    </row>
    <row r="49" spans="3:9" ht="41.25" customHeight="1" thickBot="1" x14ac:dyDescent="0.25">
      <c r="C49" s="11" t="s">
        <v>6</v>
      </c>
      <c r="D49" s="47" t="s">
        <v>5</v>
      </c>
      <c r="E49" s="47"/>
      <c r="F49" s="47"/>
      <c r="G49" s="47"/>
      <c r="H49" s="47"/>
      <c r="I49" s="10" t="s">
        <v>4</v>
      </c>
    </row>
    <row r="50" spans="3:9" ht="19.5" customHeight="1" x14ac:dyDescent="0.3">
      <c r="C50" s="9" t="s">
        <v>3</v>
      </c>
      <c r="D50" s="9"/>
      <c r="E50" s="9"/>
      <c r="F50" s="9"/>
      <c r="G50" s="9"/>
      <c r="H50" s="8">
        <f>+H34+H47</f>
        <v>805090.63999999908</v>
      </c>
    </row>
    <row r="51" spans="3:9" ht="15" hidden="1" x14ac:dyDescent="0.25">
      <c r="C51" s="5" t="s">
        <v>2</v>
      </c>
      <c r="D51" s="5"/>
    </row>
    <row r="52" spans="3:9" ht="12.75" hidden="1" customHeight="1" x14ac:dyDescent="0.2">
      <c r="C52" s="7" t="s">
        <v>1</v>
      </c>
    </row>
    <row r="53" spans="3:9" x14ac:dyDescent="0.2">
      <c r="C53" s="1"/>
      <c r="D53" s="1"/>
      <c r="E53" s="6"/>
      <c r="F53" s="6"/>
      <c r="G53" s="1"/>
      <c r="H53" s="1"/>
    </row>
    <row r="54" spans="3:9" ht="15" customHeight="1" x14ac:dyDescent="0.25">
      <c r="C54" s="5"/>
      <c r="D54" s="4"/>
      <c r="E54" s="4"/>
      <c r="F54" s="4"/>
      <c r="G54" s="4"/>
      <c r="H54" s="4"/>
    </row>
    <row r="55" spans="3:9" hidden="1" x14ac:dyDescent="0.2">
      <c r="D55" s="3"/>
      <c r="H55" s="2">
        <f>1745.32+8722.95+18317.35+5592.18+36199.04+702.28+1015.06+2094.66+21446.88+5403.27+181119.48+39530.75+0.73+0.07</f>
        <v>321890.02</v>
      </c>
    </row>
    <row r="56" spans="3:9" hidden="1" x14ac:dyDescent="0.2">
      <c r="H56" s="3">
        <f>+H47-H55</f>
        <v>-1.1059455573558807E-9</v>
      </c>
    </row>
    <row r="57" spans="3:9" x14ac:dyDescent="0.2">
      <c r="C57" s="2" t="s">
        <v>0</v>
      </c>
      <c r="E57" s="3">
        <f>+E47+E34+5580</f>
        <v>4368098.620000001</v>
      </c>
      <c r="F57" s="3"/>
      <c r="G57" s="3">
        <f>+G47+G34</f>
        <v>3997962.3099999996</v>
      </c>
    </row>
  </sheetData>
  <mergeCells count="10">
    <mergeCell ref="D49:H49"/>
    <mergeCell ref="C23:I23"/>
    <mergeCell ref="C24:I24"/>
    <mergeCell ref="C35:I35"/>
    <mergeCell ref="C28:I28"/>
    <mergeCell ref="C26:I26"/>
    <mergeCell ref="I37:I38"/>
    <mergeCell ref="C25:I25"/>
    <mergeCell ref="I29:I33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zoomScaleSheetLayoutView="120" workbookViewId="0">
      <selection activeCell="F9" sqref="F9"/>
    </sheetView>
  </sheetViews>
  <sheetFormatPr defaultRowHeight="15" x14ac:dyDescent="0.25"/>
  <cols>
    <col min="1" max="1" width="3.7109375" style="38" customWidth="1"/>
    <col min="2" max="2" width="13.285156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5.5703125" style="38" customWidth="1"/>
    <col min="8" max="8" width="15.140625" style="38" customWidth="1"/>
    <col min="9" max="9" width="14.7109375" style="38" customWidth="1"/>
    <col min="10" max="16384" width="9.140625" style="38"/>
  </cols>
  <sheetData>
    <row r="3" spans="1:9" ht="30.75" customHeight="1" x14ac:dyDescent="0.25">
      <c r="A3" s="61" t="s">
        <v>55</v>
      </c>
      <c r="B3" s="61"/>
      <c r="C3" s="61"/>
      <c r="D3" s="61"/>
      <c r="E3" s="61"/>
      <c r="F3" s="61"/>
      <c r="G3" s="61"/>
      <c r="H3" s="61"/>
      <c r="I3" s="61"/>
    </row>
    <row r="5" spans="1:9" x14ac:dyDescent="0.25">
      <c r="B5" s="45" t="s">
        <v>54</v>
      </c>
      <c r="C5" s="43"/>
      <c r="D5" s="43"/>
      <c r="E5" s="43"/>
      <c r="F5" s="39">
        <v>8369.9500000000007</v>
      </c>
    </row>
    <row r="6" spans="1:9" x14ac:dyDescent="0.25">
      <c r="B6" s="45" t="s">
        <v>53</v>
      </c>
      <c r="C6" s="43"/>
      <c r="D6" s="43"/>
      <c r="E6" s="43"/>
      <c r="F6" s="42"/>
    </row>
    <row r="7" spans="1:9" x14ac:dyDescent="0.25">
      <c r="B7" s="45" t="s">
        <v>52</v>
      </c>
      <c r="C7" s="43"/>
      <c r="D7" s="43"/>
      <c r="E7" s="43"/>
      <c r="F7" s="42">
        <v>2777.77</v>
      </c>
    </row>
    <row r="8" spans="1:9" hidden="1" x14ac:dyDescent="0.25">
      <c r="B8" s="45" t="s">
        <v>51</v>
      </c>
      <c r="C8" s="43"/>
      <c r="D8" s="43"/>
      <c r="E8" s="43"/>
      <c r="F8" s="42" t="s">
        <v>50</v>
      </c>
    </row>
    <row r="9" spans="1:9" x14ac:dyDescent="0.25">
      <c r="B9" s="45" t="s">
        <v>49</v>
      </c>
      <c r="C9" s="43"/>
      <c r="D9" s="43"/>
      <c r="E9" s="43"/>
      <c r="F9" s="39">
        <f>F5+F6-F7</f>
        <v>5592.18</v>
      </c>
    </row>
    <row r="10" spans="1:9" x14ac:dyDescent="0.25">
      <c r="B10" s="46"/>
      <c r="C10" s="46"/>
      <c r="D10" s="46"/>
      <c r="E10" s="46"/>
      <c r="F10" s="46"/>
      <c r="G10" s="46"/>
    </row>
    <row r="11" spans="1:9" x14ac:dyDescent="0.25">
      <c r="B11" s="45" t="s">
        <v>48</v>
      </c>
      <c r="C11" s="43"/>
      <c r="D11" s="43"/>
      <c r="E11" s="43"/>
      <c r="F11" s="43"/>
      <c r="G11" s="39">
        <v>12266.35</v>
      </c>
    </row>
    <row r="12" spans="1:9" x14ac:dyDescent="0.25">
      <c r="B12" s="45" t="s">
        <v>47</v>
      </c>
      <c r="C12" s="43"/>
      <c r="D12" s="43"/>
      <c r="E12" s="43"/>
      <c r="F12" s="43"/>
      <c r="G12" s="42"/>
    </row>
    <row r="13" spans="1:9" x14ac:dyDescent="0.25">
      <c r="B13" s="44" t="s">
        <v>46</v>
      </c>
      <c r="C13" s="43"/>
      <c r="D13" s="43"/>
      <c r="E13" s="43"/>
      <c r="F13" s="43"/>
      <c r="G13" s="42"/>
    </row>
    <row r="14" spans="1:9" x14ac:dyDescent="0.25">
      <c r="B14" s="41" t="s">
        <v>45</v>
      </c>
      <c r="C14" s="40"/>
      <c r="D14" s="40"/>
      <c r="E14" s="40"/>
      <c r="F14" s="40"/>
      <c r="G14" s="39">
        <f>G11+G12-G13</f>
        <v>12266.35</v>
      </c>
    </row>
  </sheetData>
  <mergeCells count="1">
    <mergeCell ref="A3:I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opLeftCell="A14" zoomScaleNormal="100" zoomScaleSheetLayoutView="120" workbookViewId="0">
      <selection activeCell="G31" sqref="G31"/>
    </sheetView>
  </sheetViews>
  <sheetFormatPr defaultRowHeight="15" x14ac:dyDescent="0.25"/>
  <cols>
    <col min="1" max="1" width="3.7109375" style="62" customWidth="1"/>
    <col min="2" max="2" width="13.28515625" style="62" customWidth="1"/>
    <col min="3" max="3" width="13.28515625" style="62" hidden="1" customWidth="1"/>
    <col min="4" max="4" width="12.140625" style="62" customWidth="1"/>
    <col min="5" max="5" width="13.5703125" style="62" customWidth="1"/>
    <col min="6" max="6" width="13.28515625" style="62" customWidth="1"/>
    <col min="7" max="7" width="15.5703125" style="62" customWidth="1"/>
    <col min="8" max="8" width="15.140625" style="62" customWidth="1"/>
    <col min="9" max="9" width="14.7109375" style="62" customWidth="1"/>
    <col min="10" max="16384" width="9.140625" style="62"/>
  </cols>
  <sheetData>
    <row r="13" spans="1:9" x14ac:dyDescent="0.25">
      <c r="A13" s="71" t="s">
        <v>75</v>
      </c>
      <c r="B13" s="71"/>
      <c r="C13" s="71"/>
      <c r="D13" s="71"/>
      <c r="E13" s="71"/>
      <c r="F13" s="71"/>
      <c r="G13" s="71"/>
      <c r="H13" s="71"/>
      <c r="I13" s="71"/>
    </row>
    <row r="14" spans="1:9" x14ac:dyDescent="0.25">
      <c r="A14" s="71" t="s">
        <v>74</v>
      </c>
      <c r="B14" s="71"/>
      <c r="C14" s="71"/>
      <c r="D14" s="71"/>
      <c r="E14" s="71"/>
      <c r="F14" s="71"/>
      <c r="G14" s="71"/>
      <c r="H14" s="71"/>
      <c r="I14" s="71"/>
    </row>
    <row r="15" spans="1:9" x14ac:dyDescent="0.25">
      <c r="A15" s="71" t="s">
        <v>73</v>
      </c>
      <c r="B15" s="71"/>
      <c r="C15" s="71"/>
      <c r="D15" s="71"/>
      <c r="E15" s="71"/>
      <c r="F15" s="71"/>
      <c r="G15" s="71"/>
      <c r="H15" s="71"/>
      <c r="I15" s="71"/>
    </row>
    <row r="16" spans="1:9" ht="60" x14ac:dyDescent="0.25">
      <c r="A16" s="69" t="s">
        <v>72</v>
      </c>
      <c r="B16" s="69" t="s">
        <v>71</v>
      </c>
      <c r="C16" s="69" t="s">
        <v>70</v>
      </c>
      <c r="D16" s="69" t="s">
        <v>69</v>
      </c>
      <c r="E16" s="69" t="s">
        <v>68</v>
      </c>
      <c r="F16" s="70" t="s">
        <v>67</v>
      </c>
      <c r="G16" s="70" t="s">
        <v>66</v>
      </c>
      <c r="H16" s="69" t="s">
        <v>65</v>
      </c>
      <c r="I16" s="69" t="s">
        <v>64</v>
      </c>
    </row>
    <row r="17" spans="1:9" x14ac:dyDescent="0.25">
      <c r="A17" s="68" t="s">
        <v>63</v>
      </c>
      <c r="B17" s="67">
        <v>59.80668</v>
      </c>
      <c r="C17" s="66"/>
      <c r="D17" s="66">
        <v>258.51407999999998</v>
      </c>
      <c r="E17" s="66">
        <v>250.1275</v>
      </c>
      <c r="F17" s="66">
        <v>5.58</v>
      </c>
      <c r="G17" s="67">
        <v>7.6408899999999997</v>
      </c>
      <c r="H17" s="66">
        <v>36.199039999999997</v>
      </c>
      <c r="I17" s="66">
        <f>B17+D17+F17-G17</f>
        <v>316.25986999999992</v>
      </c>
    </row>
    <row r="18" spans="1:9" x14ac:dyDescent="0.25">
      <c r="G18" s="65"/>
      <c r="H18" s="65"/>
      <c r="I18" s="64"/>
    </row>
    <row r="19" spans="1:9" x14ac:dyDescent="0.25">
      <c r="A19" s="62" t="s">
        <v>62</v>
      </c>
    </row>
    <row r="20" spans="1:9" x14ac:dyDescent="0.25">
      <c r="A20" s="62" t="s">
        <v>61</v>
      </c>
    </row>
    <row r="21" spans="1:9" x14ac:dyDescent="0.25">
      <c r="A21" s="62" t="s">
        <v>60</v>
      </c>
      <c r="H21" s="63"/>
    </row>
    <row r="22" spans="1:9" x14ac:dyDescent="0.25">
      <c r="A22" s="62" t="s">
        <v>59</v>
      </c>
    </row>
    <row r="23" spans="1:9" x14ac:dyDescent="0.25">
      <c r="A23" s="62" t="s">
        <v>58</v>
      </c>
    </row>
    <row r="24" spans="1:9" x14ac:dyDescent="0.25">
      <c r="A24" s="62" t="s">
        <v>57</v>
      </c>
    </row>
    <row r="25" spans="1:9" x14ac:dyDescent="0.25">
      <c r="A25" s="62" t="s">
        <v>56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Центральная2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2019-03-19T11:44:41Z</dcterms:created>
  <dcterms:modified xsi:type="dcterms:W3CDTF">2019-03-21T08:07:22Z</dcterms:modified>
</cp:coreProperties>
</file>