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H30" i="1"/>
  <c r="K30" i="1"/>
  <c r="H31" i="1"/>
  <c r="K31" i="1"/>
  <c r="H32" i="1"/>
  <c r="K32" i="1"/>
  <c r="E33" i="1"/>
  <c r="H33" i="1" s="1"/>
  <c r="F33" i="1"/>
  <c r="G33" i="1"/>
  <c r="L33" i="1"/>
  <c r="D34" i="1"/>
  <c r="E34" i="1"/>
  <c r="F34" i="1"/>
  <c r="G34" i="1"/>
  <c r="F37" i="1"/>
  <c r="G37" i="1"/>
  <c r="H37" i="1"/>
  <c r="J37" i="1"/>
  <c r="K37" i="1"/>
  <c r="H38" i="1"/>
  <c r="H39" i="1"/>
  <c r="G40" i="1"/>
  <c r="H40" i="1"/>
  <c r="H41" i="1"/>
  <c r="J41" i="1"/>
  <c r="K41" i="1"/>
  <c r="G42" i="1"/>
  <c r="G47" i="1" s="1"/>
  <c r="G56" i="1" s="1"/>
  <c r="H42" i="1"/>
  <c r="E43" i="1"/>
  <c r="H43" i="1" s="1"/>
  <c r="H47" i="1" s="1"/>
  <c r="F43" i="1"/>
  <c r="G43" i="1"/>
  <c r="J43" i="1"/>
  <c r="K43" i="1"/>
  <c r="E44" i="1"/>
  <c r="H44" i="1" s="1"/>
  <c r="F44" i="1"/>
  <c r="G44" i="1"/>
  <c r="G45" i="1"/>
  <c r="H45" i="1"/>
  <c r="G46" i="1"/>
  <c r="H46" i="1"/>
  <c r="D47" i="1"/>
  <c r="F47" i="1"/>
  <c r="H55" i="1"/>
  <c r="H34" i="1" l="1"/>
  <c r="H50" i="1" s="1"/>
  <c r="E47" i="1"/>
  <c r="E56" i="1" s="1"/>
</calcChain>
</file>

<file path=xl/sharedStrings.xml><?xml version="1.0" encoding="utf-8"?>
<sst xmlns="http://schemas.openxmlformats.org/spreadsheetml/2006/main" count="75" uniqueCount="68">
  <si>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</si>
  <si>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</si>
  <si>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</si>
  <si>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</si>
  <si>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</si>
  <si>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</si>
  <si>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</si>
  <si>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</si>
  <si>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</si>
  <si>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</si>
  <si>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</si>
  <si>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</si>
  <si>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ООО "ПСК"</t>
  </si>
  <si>
    <t>электр под и лифт</t>
  </si>
  <si>
    <t>Повышающий коэффициент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</si>
  <si>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</si>
  <si>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</si>
  <si>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</si>
  <si>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</si>
  <si>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</si>
  <si>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</si>
  <si>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</si>
  <si>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</si>
  <si>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Н/2011-93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</si>
  <si>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</si>
  <si>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</si>
  <si>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</si>
  <si>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</si>
  <si>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</si>
  <si>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</si>
  <si>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</si>
  <si>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</si>
  <si>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</si>
  <si>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</si>
  <si>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</si>
  <si>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</si>
  <si>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</si>
  <si>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</si>
  <si>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</si>
  <si>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</si>
  <si>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</si>
  <si>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</si>
  <si>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</si>
  <si>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</si>
  <si>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</si>
  <si>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обслуживание КУУТЭ - 37039.20р.</t>
  </si>
  <si>
    <t>восстановление асфальтового покрытия - 19800.00р.</t>
  </si>
  <si>
    <t>косметический ремонт в подъезде - 298903.85р.</t>
  </si>
  <si>
    <t>ремонт лифта - 40007.90р.</t>
  </si>
  <si>
    <t>расходный инвентарь - 122.06р</t>
  </si>
  <si>
    <t>аварийное обслуживание - 1031.50р.</t>
  </si>
  <si>
    <t>работы по электрике  - 614.39р.</t>
  </si>
  <si>
    <t>смена прокладок в ТП - 25.91 р.</t>
  </si>
  <si>
    <t>закраска надписей на фасаде - 220.24р.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</si>
  <si>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397.77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</si>
  <si>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</si>
  <si>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</si>
  <si>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</si>
  <si>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</si>
  <si>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</si>
  <si>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</si>
  <si>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</si>
  <si>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</si>
  <si>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</si>
  <si>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</si>
  <si>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3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</si>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</sst>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ont="1" applyFill="1"/>
    <xf numFmtId="0" fontId="1" fillId="0" borderId="0" xfId="1" applyFill="1"/>
    <xf numFmtId="0" fontId="1" fillId="0" borderId="0" xfId="1" applyFill="1" applyBorder="1"/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L56"/>
  <sheetViews>
    <sheetView tabSelected="1" topLeftCell="C20" zoomScaleNormal="100" workbookViewId="0">
      <selection activeCell="D54" sqref="D5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5.28515625" style="2" customWidth="1"/>
    <col min="10" max="10" width="12.2851562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4.25" x14ac:dyDescent="0.2">
      <c r="C23" s="46" t="s">
        <v>43</v>
      </c>
      <c r="D23" s="46"/>
      <c r="E23" s="46"/>
      <c r="F23" s="46"/>
      <c r="G23" s="46"/>
      <c r="H23" s="46"/>
      <c r="I23" s="46"/>
    </row>
    <row r="24" spans="3:11" x14ac:dyDescent="0.2">
      <c r="C24" s="47" t="s">
        <v>42</v>
      </c>
      <c r="D24" s="47"/>
      <c r="E24" s="47"/>
      <c r="F24" s="47"/>
      <c r="G24" s="47"/>
      <c r="H24" s="47"/>
      <c r="I24" s="47"/>
    </row>
    <row r="25" spans="3:11" x14ac:dyDescent="0.2">
      <c r="C25" s="47" t="s">
        <v>41</v>
      </c>
      <c r="D25" s="47"/>
      <c r="E25" s="47"/>
      <c r="F25" s="47"/>
      <c r="G25" s="47"/>
      <c r="H25" s="47"/>
      <c r="I25" s="47"/>
    </row>
    <row r="26" spans="3:11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11" ht="57.75" customHeight="1" thickBot="1" x14ac:dyDescent="0.25">
      <c r="C27" s="25" t="s">
        <v>31</v>
      </c>
      <c r="D27" s="28" t="s">
        <v>30</v>
      </c>
      <c r="E27" s="27" t="s">
        <v>29</v>
      </c>
      <c r="F27" s="27" t="s">
        <v>28</v>
      </c>
      <c r="G27" s="27" t="s">
        <v>27</v>
      </c>
      <c r="H27" s="27" t="s">
        <v>26</v>
      </c>
      <c r="I27" s="28" t="s">
        <v>40</v>
      </c>
    </row>
    <row r="28" spans="3:11" ht="13.5" customHeight="1" thickBot="1" x14ac:dyDescent="0.25">
      <c r="C28" s="42" t="s">
        <v>39</v>
      </c>
      <c r="D28" s="43"/>
      <c r="E28" s="43"/>
      <c r="F28" s="43"/>
      <c r="G28" s="43"/>
      <c r="H28" s="43"/>
      <c r="I28" s="44"/>
    </row>
    <row r="29" spans="3:11" ht="13.5" customHeight="1" thickBot="1" x14ac:dyDescent="0.25">
      <c r="C29" s="14" t="s">
        <v>38</v>
      </c>
      <c r="D29" s="18">
        <v>301788.48999999976</v>
      </c>
      <c r="E29" s="21">
        <v>1821080.14</v>
      </c>
      <c r="F29" s="21">
        <f>1755741.83+11463.65</f>
        <v>1767205.48</v>
      </c>
      <c r="G29" s="21">
        <v>1705803.48</v>
      </c>
      <c r="H29" s="21">
        <f>+D29+E29-F29</f>
        <v>355663.14999999991</v>
      </c>
      <c r="I29" s="39" t="s">
        <v>37</v>
      </c>
      <c r="K29" s="30">
        <f>349037.27+12084.21+34373.28+28008.63</f>
        <v>423503.39</v>
      </c>
    </row>
    <row r="30" spans="3:11" ht="13.5" customHeight="1" thickBot="1" x14ac:dyDescent="0.25">
      <c r="C30" s="14" t="s">
        <v>36</v>
      </c>
      <c r="D30" s="18">
        <v>220554.07000000007</v>
      </c>
      <c r="E30" s="17">
        <v>569362.32999999996</v>
      </c>
      <c r="F30" s="17">
        <v>550420.57999999996</v>
      </c>
      <c r="G30" s="21">
        <v>674408.31</v>
      </c>
      <c r="H30" s="21">
        <f>+D30+E30-F30</f>
        <v>239495.82000000007</v>
      </c>
      <c r="I30" s="40"/>
      <c r="K30" s="30">
        <f>11038.39+36954.07+21462.73+249238.43-7459.16</f>
        <v>311234.46000000002</v>
      </c>
    </row>
    <row r="31" spans="3:11" ht="13.5" customHeight="1" thickBot="1" x14ac:dyDescent="0.25">
      <c r="C31" s="14" t="s">
        <v>35</v>
      </c>
      <c r="D31" s="18">
        <v>102056.42999999982</v>
      </c>
      <c r="E31" s="17">
        <v>423158.3</v>
      </c>
      <c r="F31" s="17">
        <v>392400.57</v>
      </c>
      <c r="G31" s="21">
        <v>345371.15</v>
      </c>
      <c r="H31" s="21">
        <f>+D31+E31-F31</f>
        <v>132814.15999999974</v>
      </c>
      <c r="I31" s="40"/>
      <c r="K31" s="30">
        <f>34620.66-1733.42+5584.02+120730.96</f>
        <v>159202.22000000003</v>
      </c>
    </row>
    <row r="32" spans="3:11" ht="13.5" customHeight="1" thickBot="1" x14ac:dyDescent="0.25">
      <c r="C32" s="14" t="s">
        <v>34</v>
      </c>
      <c r="D32" s="18">
        <v>70470.399999999965</v>
      </c>
      <c r="E32" s="17">
        <v>289490.90000000002</v>
      </c>
      <c r="F32" s="17">
        <v>268416.11</v>
      </c>
      <c r="G32" s="21">
        <v>255963.26</v>
      </c>
      <c r="H32" s="21">
        <f>+D32+E32-F32</f>
        <v>91545.19</v>
      </c>
      <c r="I32" s="40"/>
      <c r="K32" s="1">
        <f>12174.72-608.62+44508.53+5622.99+36814.73-1954.67+1383.46</f>
        <v>97941.140000000014</v>
      </c>
    </row>
    <row r="33" spans="3:12" ht="13.5" customHeight="1" thickBot="1" x14ac:dyDescent="0.25">
      <c r="C33" s="14" t="s">
        <v>33</v>
      </c>
      <c r="D33" s="18">
        <v>1804.4900000000052</v>
      </c>
      <c r="E33" s="17">
        <f>7453.98+6045.83+7287.49+8154.26</f>
        <v>28941.559999999998</v>
      </c>
      <c r="F33" s="17">
        <f>7749.72-2.59+4.72+8327.08+4468.97+6079.13</f>
        <v>26627.030000000002</v>
      </c>
      <c r="G33" s="21">
        <f>+E33</f>
        <v>28941.559999999998</v>
      </c>
      <c r="H33" s="21">
        <f>+D33+E33-F33</f>
        <v>4119.0200000000004</v>
      </c>
      <c r="I33" s="41"/>
      <c r="L33" s="1">
        <f>185.7-561.4+3356.45-28.62+1343.33+3.5+5.8-10.31+6.01-1.42</f>
        <v>4299.04</v>
      </c>
    </row>
    <row r="34" spans="3:12" ht="13.5" customHeight="1" thickBot="1" x14ac:dyDescent="0.25">
      <c r="C34" s="14" t="s">
        <v>8</v>
      </c>
      <c r="D34" s="13">
        <f>SUM(D29:D33)</f>
        <v>696673.87999999966</v>
      </c>
      <c r="E34" s="13">
        <f>SUM(E29:E33)</f>
        <v>3132033.2299999995</v>
      </c>
      <c r="F34" s="13">
        <f>SUM(F29:F33)</f>
        <v>3005069.7699999996</v>
      </c>
      <c r="G34" s="13">
        <f>SUM(G29:G33)</f>
        <v>3010487.7600000002</v>
      </c>
      <c r="H34" s="13">
        <f>SUM(H29:H33)</f>
        <v>823637.33999999962</v>
      </c>
      <c r="I34" s="29"/>
    </row>
    <row r="35" spans="3:12" ht="13.5" customHeight="1" thickBot="1" x14ac:dyDescent="0.25">
      <c r="C35" s="45" t="s">
        <v>32</v>
      </c>
      <c r="D35" s="45"/>
      <c r="E35" s="45"/>
      <c r="F35" s="45"/>
      <c r="G35" s="45"/>
      <c r="H35" s="45"/>
      <c r="I35" s="45"/>
    </row>
    <row r="36" spans="3:12" ht="49.5" customHeight="1" thickBot="1" x14ac:dyDescent="0.25">
      <c r="C36" s="20" t="s">
        <v>31</v>
      </c>
      <c r="D36" s="28" t="s">
        <v>30</v>
      </c>
      <c r="E36" s="27" t="s">
        <v>29</v>
      </c>
      <c r="F36" s="27" t="s">
        <v>28</v>
      </c>
      <c r="G36" s="27" t="s">
        <v>27</v>
      </c>
      <c r="H36" s="27" t="s">
        <v>26</v>
      </c>
      <c r="I36" s="26" t="s">
        <v>25</v>
      </c>
    </row>
    <row r="37" spans="3:12" ht="22.5" customHeight="1" thickBot="1" x14ac:dyDescent="0.25">
      <c r="C37" s="25" t="s">
        <v>24</v>
      </c>
      <c r="D37" s="24">
        <v>170935.59000000008</v>
      </c>
      <c r="E37" s="16">
        <v>1578254.67</v>
      </c>
      <c r="F37" s="16">
        <f>1529397.65+0.2</f>
        <v>1529397.8499999999</v>
      </c>
      <c r="G37" s="16">
        <f>+E37</f>
        <v>1578254.67</v>
      </c>
      <c r="H37" s="16">
        <f t="shared" ref="H37:H46" si="0">+D37+E37-F37</f>
        <v>219792.41000000015</v>
      </c>
      <c r="I37" s="49" t="s">
        <v>23</v>
      </c>
      <c r="J37" s="23">
        <f>152791.1-0.04+26.51+104.02+5.53+55.82-D37</f>
        <v>-17952.650000000081</v>
      </c>
      <c r="K37" s="23">
        <f>236136.07+1119.25+4334.71+240.92+2233.63+4.84+48.85-H37</f>
        <v>24325.85999999987</v>
      </c>
    </row>
    <row r="38" spans="3:12" ht="14.25" customHeight="1" thickBot="1" x14ac:dyDescent="0.25">
      <c r="C38" s="14" t="s">
        <v>22</v>
      </c>
      <c r="D38" s="18">
        <v>34027.209999999905</v>
      </c>
      <c r="E38" s="21">
        <v>316172.65000000002</v>
      </c>
      <c r="F38" s="21">
        <v>306317.32</v>
      </c>
      <c r="G38" s="16">
        <v>397765.05</v>
      </c>
      <c r="H38" s="16">
        <f t="shared" si="0"/>
        <v>43882.539999999921</v>
      </c>
      <c r="I38" s="50"/>
      <c r="J38" s="23"/>
    </row>
    <row r="39" spans="3:12" ht="13.5" customHeight="1" thickBot="1" x14ac:dyDescent="0.25">
      <c r="C39" s="20" t="s">
        <v>21</v>
      </c>
      <c r="D39" s="22">
        <v>1040.3200000000627</v>
      </c>
      <c r="E39" s="21"/>
      <c r="F39" s="21">
        <v>76.64</v>
      </c>
      <c r="G39" s="16"/>
      <c r="H39" s="16">
        <f t="shared" si="0"/>
        <v>963.68000000006271</v>
      </c>
      <c r="I39" s="19"/>
    </row>
    <row r="40" spans="3:12" ht="12.75" customHeight="1" thickBot="1" x14ac:dyDescent="0.25">
      <c r="C40" s="14" t="s">
        <v>20</v>
      </c>
      <c r="D40" s="18">
        <v>21899.309999999969</v>
      </c>
      <c r="E40" s="21">
        <v>186393.14</v>
      </c>
      <c r="F40" s="21">
        <v>181478.55</v>
      </c>
      <c r="G40" s="16">
        <f>+E40</f>
        <v>186393.14</v>
      </c>
      <c r="H40" s="16">
        <f t="shared" si="0"/>
        <v>26813.899999999994</v>
      </c>
      <c r="I40" s="19" t="s">
        <v>19</v>
      </c>
    </row>
    <row r="41" spans="3:12" ht="27" customHeight="1" thickBot="1" x14ac:dyDescent="0.25">
      <c r="C41" s="14" t="s">
        <v>18</v>
      </c>
      <c r="D41" s="18">
        <v>37284.65000000014</v>
      </c>
      <c r="E41" s="21">
        <v>344046.75</v>
      </c>
      <c r="F41" s="21">
        <v>333561.99</v>
      </c>
      <c r="G41" s="16">
        <v>322877.92</v>
      </c>
      <c r="H41" s="16">
        <f t="shared" si="0"/>
        <v>47769.410000000149</v>
      </c>
      <c r="I41" s="15" t="s">
        <v>17</v>
      </c>
      <c r="J41" s="1">
        <f>12305.36+20031.92-0.01</f>
        <v>32337.27</v>
      </c>
      <c r="K41" s="1">
        <f>11830.67+9773.64+29156.32</f>
        <v>50760.63</v>
      </c>
    </row>
    <row r="42" spans="3:12" ht="28.5" customHeight="1" thickBot="1" x14ac:dyDescent="0.25">
      <c r="C42" s="14" t="s">
        <v>16</v>
      </c>
      <c r="D42" s="18">
        <v>1420.6899999999951</v>
      </c>
      <c r="E42" s="17">
        <v>15678.13</v>
      </c>
      <c r="F42" s="17">
        <v>14927.28</v>
      </c>
      <c r="G42" s="16">
        <f>+E42</f>
        <v>15678.13</v>
      </c>
      <c r="H42" s="16">
        <f t="shared" si="0"/>
        <v>2171.5399999999918</v>
      </c>
      <c r="I42" s="15" t="s">
        <v>15</v>
      </c>
    </row>
    <row r="43" spans="3:12" ht="13.5" customHeight="1" thickBot="1" x14ac:dyDescent="0.25">
      <c r="C43" s="20" t="s">
        <v>14</v>
      </c>
      <c r="D43" s="18">
        <v>93814.1</v>
      </c>
      <c r="E43" s="17">
        <f>16734.32+11012.02</f>
        <v>27746.34</v>
      </c>
      <c r="F43" s="17">
        <f>35525.74+18462.43</f>
        <v>53988.17</v>
      </c>
      <c r="G43" s="16">
        <f>+E43</f>
        <v>27746.34</v>
      </c>
      <c r="H43" s="16">
        <f t="shared" si="0"/>
        <v>67572.27</v>
      </c>
      <c r="I43" s="15"/>
      <c r="J43" s="1">
        <f>5539.96+2682.12</f>
        <v>8222.08</v>
      </c>
      <c r="K43" s="1">
        <f>21095.16+42551.09</f>
        <v>63646.25</v>
      </c>
    </row>
    <row r="44" spans="3:12" ht="13.5" customHeight="1" thickBot="1" x14ac:dyDescent="0.25">
      <c r="C44" s="20" t="s">
        <v>13</v>
      </c>
      <c r="D44" s="18">
        <v>7910.5899999999965</v>
      </c>
      <c r="E44" s="17">
        <f>77195.26+17321.74</f>
        <v>94517</v>
      </c>
      <c r="F44" s="17">
        <f>74454.17+0.87+8.5+16488.41</f>
        <v>90951.95</v>
      </c>
      <c r="G44" s="16">
        <f>+E44</f>
        <v>94517</v>
      </c>
      <c r="H44" s="16">
        <f t="shared" si="0"/>
        <v>11475.64</v>
      </c>
      <c r="I44" s="15" t="s">
        <v>12</v>
      </c>
    </row>
    <row r="45" spans="3:12" ht="13.5" customHeight="1" thickBot="1" x14ac:dyDescent="0.25">
      <c r="C45" s="20" t="s">
        <v>11</v>
      </c>
      <c r="D45" s="18">
        <v>33829.919999999984</v>
      </c>
      <c r="E45" s="17">
        <v>172721.21</v>
      </c>
      <c r="F45" s="17">
        <v>177631.43</v>
      </c>
      <c r="G45" s="16">
        <f>+E45</f>
        <v>172721.21</v>
      </c>
      <c r="H45" s="16">
        <f t="shared" si="0"/>
        <v>28919.699999999983</v>
      </c>
      <c r="I45" s="19"/>
    </row>
    <row r="46" spans="3:12" ht="13.5" hidden="1" customHeight="1" thickBot="1" x14ac:dyDescent="0.25">
      <c r="C46" s="14" t="s">
        <v>10</v>
      </c>
      <c r="D46" s="18"/>
      <c r="E46" s="17"/>
      <c r="F46" s="17"/>
      <c r="G46" s="16">
        <f>+E46</f>
        <v>0</v>
      </c>
      <c r="H46" s="16">
        <f t="shared" si="0"/>
        <v>0</v>
      </c>
      <c r="I46" s="15" t="s">
        <v>9</v>
      </c>
    </row>
    <row r="47" spans="3:12" s="11" customFormat="1" ht="13.5" customHeight="1" thickBot="1" x14ac:dyDescent="0.25">
      <c r="C47" s="14" t="s">
        <v>8</v>
      </c>
      <c r="D47" s="13">
        <f>SUM(D37:D46)</f>
        <v>402162.38000000018</v>
      </c>
      <c r="E47" s="13">
        <f>SUM(E37:E46)</f>
        <v>2735529.8899999997</v>
      </c>
      <c r="F47" s="13">
        <f>SUM(F37:F46)</f>
        <v>2688331.1799999997</v>
      </c>
      <c r="G47" s="13">
        <f>SUM(G37:G46)</f>
        <v>2795953.4599999995</v>
      </c>
      <c r="H47" s="13">
        <f>SUM(H37:H46)</f>
        <v>449361.09000000032</v>
      </c>
      <c r="I47" s="12"/>
    </row>
    <row r="48" spans="3:12" ht="13.5" customHeight="1" thickBot="1" x14ac:dyDescent="0.25">
      <c r="C48" s="51" t="s">
        <v>7</v>
      </c>
      <c r="D48" s="51"/>
      <c r="E48" s="51"/>
      <c r="F48" s="51"/>
      <c r="G48" s="51"/>
      <c r="H48" s="51"/>
      <c r="I48" s="51"/>
    </row>
    <row r="49" spans="3:9" ht="39.75" customHeight="1" thickBot="1" x14ac:dyDescent="0.25">
      <c r="C49" s="10" t="s">
        <v>6</v>
      </c>
      <c r="D49" s="38" t="s">
        <v>5</v>
      </c>
      <c r="E49" s="38"/>
      <c r="F49" s="38"/>
      <c r="G49" s="38"/>
      <c r="H49" s="38"/>
      <c r="I49" s="9" t="s">
        <v>4</v>
      </c>
    </row>
    <row r="50" spans="3:9" ht="21" customHeight="1" x14ac:dyDescent="0.3">
      <c r="C50" s="8" t="s">
        <v>3</v>
      </c>
      <c r="D50" s="8"/>
      <c r="E50" s="8"/>
      <c r="F50" s="8"/>
      <c r="G50" s="8"/>
      <c r="H50" s="7">
        <f>+H34+H47</f>
        <v>1272998.43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6" t="s">
        <v>1</v>
      </c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  <c r="G54" s="4"/>
      <c r="H54" s="4"/>
    </row>
    <row r="55" spans="3:9" hidden="1" x14ac:dyDescent="0.2">
      <c r="D55" s="3"/>
      <c r="H55" s="2">
        <f>47769.41+219792.41+26813.9+2171.54+44878.12+22694.15+43882.54+963.68+28919.7+20.49+9376.53+2.02+2076.6</f>
        <v>449361.09</v>
      </c>
    </row>
    <row r="56" spans="3:9" x14ac:dyDescent="0.2">
      <c r="C56" s="2" t="s">
        <v>0</v>
      </c>
      <c r="D56" s="3"/>
      <c r="E56" s="3">
        <f>+E47+E34+5580</f>
        <v>5873143.1199999992</v>
      </c>
      <c r="F56" s="3"/>
      <c r="G56" s="3">
        <f>+G47+G34</f>
        <v>5806441.2199999997</v>
      </c>
      <c r="H56" s="3"/>
    </row>
  </sheetData>
  <mergeCells count="10">
    <mergeCell ref="D49:H49"/>
    <mergeCell ref="I29:I33"/>
    <mergeCell ref="C28:I28"/>
    <mergeCell ref="C35:I35"/>
    <mergeCell ref="C23:I23"/>
    <mergeCell ref="C24:I24"/>
    <mergeCell ref="C25:I25"/>
    <mergeCell ref="C26:I26"/>
    <mergeCell ref="I37:I38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4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7109375" style="52" customWidth="1"/>
    <col min="10" max="16384" width="9.140625" style="52"/>
  </cols>
  <sheetData>
    <row r="13" spans="1:9" x14ac:dyDescent="0.25">
      <c r="A13" s="60" t="s">
        <v>67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66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65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64</v>
      </c>
      <c r="B16" s="58" t="s">
        <v>63</v>
      </c>
      <c r="C16" s="58" t="s">
        <v>62</v>
      </c>
      <c r="D16" s="58" t="s">
        <v>61</v>
      </c>
      <c r="E16" s="58" t="s">
        <v>60</v>
      </c>
      <c r="F16" s="59" t="s">
        <v>59</v>
      </c>
      <c r="G16" s="59" t="s">
        <v>58</v>
      </c>
      <c r="H16" s="58" t="s">
        <v>57</v>
      </c>
      <c r="I16" s="58" t="s">
        <v>56</v>
      </c>
    </row>
    <row r="17" spans="1:9" x14ac:dyDescent="0.25">
      <c r="A17" s="57" t="s">
        <v>55</v>
      </c>
      <c r="B17" s="56">
        <v>50.595269999999999</v>
      </c>
      <c r="C17" s="56"/>
      <c r="D17" s="56">
        <v>316.17264999999998</v>
      </c>
      <c r="E17" s="56">
        <v>306.31732</v>
      </c>
      <c r="F17" s="56">
        <v>5.58</v>
      </c>
      <c r="G17" s="56">
        <v>397.76504999999997</v>
      </c>
      <c r="H17" s="56">
        <v>43.882539999999999</v>
      </c>
      <c r="I17" s="56">
        <f>B17+D17+F17-G17</f>
        <v>-25.417129999999986</v>
      </c>
    </row>
    <row r="19" spans="1:9" x14ac:dyDescent="0.25">
      <c r="A19" s="52" t="s">
        <v>54</v>
      </c>
    </row>
    <row r="20" spans="1:9" x14ac:dyDescent="0.25">
      <c r="A20" s="54" t="s">
        <v>53</v>
      </c>
    </row>
    <row r="21" spans="1:9" x14ac:dyDescent="0.25">
      <c r="A21" s="55" t="s">
        <v>52</v>
      </c>
    </row>
    <row r="22" spans="1:9" x14ac:dyDescent="0.25">
      <c r="A22" s="55" t="s">
        <v>51</v>
      </c>
    </row>
    <row r="23" spans="1:9" x14ac:dyDescent="0.25">
      <c r="A23" s="54" t="s">
        <v>50</v>
      </c>
    </row>
    <row r="24" spans="1:9" x14ac:dyDescent="0.25">
      <c r="A24" s="54" t="s">
        <v>49</v>
      </c>
    </row>
    <row r="25" spans="1:9" x14ac:dyDescent="0.25">
      <c r="A25" s="53" t="s">
        <v>48</v>
      </c>
    </row>
    <row r="26" spans="1:9" x14ac:dyDescent="0.25">
      <c r="A26" s="53" t="s">
        <v>47</v>
      </c>
    </row>
    <row r="27" spans="1:9" x14ac:dyDescent="0.25">
      <c r="A27" s="53" t="s">
        <v>46</v>
      </c>
    </row>
    <row r="28" spans="1:9" x14ac:dyDescent="0.25">
      <c r="A28" s="53" t="s">
        <v>45</v>
      </c>
    </row>
    <row r="29" spans="1:9" x14ac:dyDescent="0.25">
      <c r="A29" s="53"/>
    </row>
    <row r="30" spans="1:9" x14ac:dyDescent="0.25">
      <c r="A30" s="5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2019-03-19T11:47:15Z</dcterms:created>
  <dcterms:modified xsi:type="dcterms:W3CDTF">2019-03-21T08:07:40Z</dcterms:modified>
</cp:coreProperties>
</file>