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8\Общий отчет 2018 год\"/>
    </mc:Choice>
  </mc:AlternateContent>
  <bookViews>
    <workbookView xWindow="0" yWindow="0" windowWidth="19200" windowHeight="12180"/>
  </bookViews>
  <sheets>
    <sheet name="Центральная6 1" sheetId="1" r:id="rId1"/>
    <sheet name="текущий ремонт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" l="1"/>
  <c r="H28" i="1" l="1"/>
  <c r="K28" i="1"/>
  <c r="H29" i="1"/>
  <c r="K29" i="1"/>
  <c r="H30" i="1"/>
  <c r="K30" i="1"/>
  <c r="H31" i="1"/>
  <c r="K31" i="1"/>
  <c r="E32" i="1"/>
  <c r="F32" i="1"/>
  <c r="G32" i="1"/>
  <c r="H32" i="1"/>
  <c r="K32" i="1"/>
  <c r="D33" i="1"/>
  <c r="E33" i="1"/>
  <c r="F33" i="1"/>
  <c r="G33" i="1"/>
  <c r="H33" i="1"/>
  <c r="H49" i="1" s="1"/>
  <c r="G36" i="1"/>
  <c r="H36" i="1"/>
  <c r="J36" i="1"/>
  <c r="K36" i="1"/>
  <c r="H37" i="1"/>
  <c r="J37" i="1"/>
  <c r="H38" i="1"/>
  <c r="J38" i="1"/>
  <c r="G39" i="1"/>
  <c r="H39" i="1"/>
  <c r="J39" i="1"/>
  <c r="H40" i="1"/>
  <c r="J40" i="1"/>
  <c r="K40" i="1"/>
  <c r="G41" i="1"/>
  <c r="H41" i="1"/>
  <c r="J41" i="1"/>
  <c r="G42" i="1"/>
  <c r="G46" i="1" s="1"/>
  <c r="G55" i="1" s="1"/>
  <c r="H42" i="1"/>
  <c r="J42" i="1"/>
  <c r="E43" i="1"/>
  <c r="F43" i="1"/>
  <c r="G43" i="1"/>
  <c r="H43" i="1"/>
  <c r="J43" i="1"/>
  <c r="K43" i="1"/>
  <c r="E44" i="1"/>
  <c r="F44" i="1"/>
  <c r="G44" i="1"/>
  <c r="H44" i="1"/>
  <c r="G45" i="1"/>
  <c r="H45" i="1"/>
  <c r="J45" i="1"/>
  <c r="D46" i="1"/>
  <c r="E46" i="1"/>
  <c r="F46" i="1"/>
  <c r="H46" i="1"/>
  <c r="H54" i="1"/>
  <c r="E55" i="1"/>
</calcChain>
</file>

<file path=xl/sharedStrings.xml><?xml version="1.0" encoding="utf-8"?>
<sst xmlns="http://schemas.openxmlformats.org/spreadsheetml/2006/main" count="75" uniqueCount="68">
  <si>
    <t>ИТОГО ЖКУ</t>
  </si>
  <si>
    <t>Примечание: подробный отчет о выполненных работах по текущему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</si>
  <si>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</si>
  <si>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01.01.2019г.</t>
  </si>
  <si>
    <t>ООО "ГМК"</t>
  </si>
  <si>
    <t xml:space="preserve">Поступило от ООО "ГМК" за размещение интернет оборудования 5580,00 руб. 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</si>
  <si>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</si>
  <si>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</si>
  <si>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</si>
  <si>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</si>
  <si>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</si>
  <si>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ООО "ПСК"</t>
  </si>
  <si>
    <t>электр под и лифт</t>
  </si>
  <si>
    <t>Повышающий коэффициент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</si>
  <si>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</si>
  <si>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</si>
  <si>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</si>
  <si>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"Леноблстрой"</t>
  </si>
  <si>
    <t>Вывоз ТБО и  КГО</t>
  </si>
  <si>
    <t>ООО "СЗЛК", ООО ИЦ "Ликон"</t>
  </si>
  <si>
    <t>Лифт</t>
  </si>
  <si>
    <t>Капитальный ремонт</t>
  </si>
  <si>
    <t>Текущий ремонт</t>
  </si>
  <si>
    <t>ООО "Уют-Сервис", договор управления № Н/2009-85 от 01.05.2009г.</t>
  </si>
  <si>
    <t>Упр. и сод.общего им-ва</t>
  </si>
  <si>
    <t>Наименование подрядчика</t>
  </si>
  <si>
    <t>Задолженность населения на 01.01.2019г. (руб.)</t>
  </si>
  <si>
    <t>Перечислено поставщику услуг в 2018г. (руб.)</t>
  </si>
  <si>
    <t>Поступило в счет оплаты в 2018г. (руб.)</t>
  </si>
  <si>
    <t>Начислено населению за 2018г. (руб.)</t>
  </si>
  <si>
    <t>Задолженность населения на 01.01.2018г.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</si>
  <si>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</si>
  <si>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</si>
  <si>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</si>
  <si>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</si>
  <si>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</si>
  <si>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</si>
  <si>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ООО"Научно-технический центр "Энергия",  ООО "Сертоловские Коммунальные Системы"</t>
  </si>
  <si>
    <t>Отопление</t>
  </si>
  <si>
    <t>Коммунальные услуги (с 01.01.2018г. по 31.10.2018г.)</t>
  </si>
  <si>
    <t>Наименование поставщика</t>
  </si>
  <si>
    <t>имущества жилого дома № 6/1  по ул. Центральная с 01.01.2018г. по 31.12.2018г.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</si>
  <si>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</si>
  <si>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</si>
  <si>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</si>
  <si>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ремонт и восстановление герметизации стеновых панелей - 203250.00р.</t>
  </si>
  <si>
    <t>ремонт лифта - 92782.22р.</t>
  </si>
  <si>
    <t>расходный инвентарь - 790.28р</t>
  </si>
  <si>
    <t>аварийное обслуживание - 2096.87р.</t>
  </si>
  <si>
    <t>замена трубы ЦО - 1126.34р.</t>
  </si>
  <si>
    <t>смена запорного крана - 3272.28р.</t>
  </si>
  <si>
    <t>смена прокладок, замена КТПР в ТП- 4602.52р.</t>
  </si>
  <si>
    <t>закраска надписей на фасаде - 137.65р.</t>
  </si>
  <si>
    <t>смена кранов водоразборных - 1013.47р.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</si>
  <si>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309</t>
    </r>
    <r>
      <rPr>
        <b/>
        <sz val="11"/>
        <color indexed="8"/>
        <rFont val="Calibri"/>
        <family val="2"/>
        <charset val="204"/>
      </rPr>
      <t xml:space="preserve">.07 </t>
    </r>
    <r>
      <rPr>
        <sz val="10"/>
        <rFont val="Arial Cyr"/>
        <charset val="204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</si>
  <si>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</si>
  <si>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</si>
  <si>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01.01.2019г.,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</si>
  <si>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</si>
  <si>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</si>
  <si>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</si>
  <si>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</si>
  <si>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</si>
  <si>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01.01.2018г., тыс.руб.</t>
  </si>
  <si>
    <t>№                             п/п</t>
  </si>
  <si>
    <t>№ 6/1 по ул. Центральная с 01.01.2018г. по 31.12.2018г.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</si>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</sst>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0" xfId="0" applyFill="1"/>
    <xf numFmtId="0" fontId="3" fillId="0" borderId="0" xfId="0" applyFont="1" applyFill="1"/>
    <xf numFmtId="4" fontId="3" fillId="0" borderId="0" xfId="0" applyNumberFormat="1" applyFont="1" applyFill="1"/>
    <xf numFmtId="0" fontId="4" fillId="0" borderId="0" xfId="0" applyFont="1" applyFill="1"/>
    <xf numFmtId="0" fontId="5" fillId="0" borderId="0" xfId="0" applyFont="1" applyFill="1"/>
    <xf numFmtId="4" fontId="6" fillId="0" borderId="0" xfId="0" applyNumberFormat="1" applyFont="1" applyFill="1"/>
    <xf numFmtId="0" fontId="7" fillId="0" borderId="0" xfId="0" applyFont="1" applyFill="1"/>
    <xf numFmtId="0" fontId="3" fillId="0" borderId="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wrapText="1"/>
    </xf>
    <xf numFmtId="0" fontId="2" fillId="0" borderId="0" xfId="0" applyFont="1" applyFill="1"/>
    <xf numFmtId="0" fontId="9" fillId="0" borderId="4" xfId="0" applyFont="1" applyFill="1" applyBorder="1" applyAlignment="1">
      <alignment horizontal="center" vertical="top" wrapText="1"/>
    </xf>
    <xf numFmtId="4" fontId="8" fillId="0" borderId="4" xfId="0" applyNumberFormat="1" applyFont="1" applyFill="1" applyBorder="1" applyAlignment="1">
      <alignment vertical="top" wrapText="1"/>
    </xf>
    <xf numFmtId="0" fontId="8" fillId="0" borderId="5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4" fontId="10" fillId="0" borderId="6" xfId="0" applyNumberFormat="1" applyFont="1" applyFill="1" applyBorder="1" applyAlignment="1">
      <alignment vertical="top" wrapText="1"/>
    </xf>
    <xf numFmtId="4" fontId="10" fillId="0" borderId="4" xfId="0" applyNumberFormat="1" applyFont="1" applyFill="1" applyBorder="1" applyAlignment="1">
      <alignment vertical="top" wrapText="1"/>
    </xf>
    <xf numFmtId="4" fontId="3" fillId="0" borderId="4" xfId="0" applyNumberFormat="1" applyFont="1" applyFill="1" applyBorder="1" applyAlignment="1">
      <alignment vertical="top" wrapText="1"/>
    </xf>
    <xf numFmtId="4" fontId="3" fillId="0" borderId="4" xfId="0" applyNumberFormat="1" applyFont="1" applyFill="1" applyBorder="1" applyAlignment="1">
      <alignment horizontal="right" vertical="top" wrapText="1"/>
    </xf>
    <xf numFmtId="0" fontId="11" fillId="0" borderId="4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4" fontId="4" fillId="0" borderId="4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4" fontId="10" fillId="2" borderId="6" xfId="0" applyNumberFormat="1" applyFont="1" applyFill="1" applyBorder="1" applyAlignment="1">
      <alignment vertical="top" wrapText="1"/>
    </xf>
    <xf numFmtId="4" fontId="3" fillId="0" borderId="6" xfId="0" applyNumberFormat="1" applyFont="1" applyFill="1" applyBorder="1" applyAlignment="1">
      <alignment horizontal="right" vertical="top" wrapText="1"/>
    </xf>
    <xf numFmtId="0" fontId="12" fillId="0" borderId="8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2" fontId="0" fillId="0" borderId="0" xfId="0" applyNumberFormat="1" applyFill="1"/>
    <xf numFmtId="0" fontId="17" fillId="0" borderId="0" xfId="0" applyFont="1" applyFill="1" applyBorder="1"/>
    <xf numFmtId="0" fontId="8" fillId="0" borderId="0" xfId="0" applyFont="1" applyFill="1" applyAlignment="1">
      <alignment horizontal="center"/>
    </xf>
    <xf numFmtId="0" fontId="17" fillId="0" borderId="6" xfId="0" applyFont="1" applyFill="1" applyBorder="1"/>
    <xf numFmtId="0" fontId="17" fillId="0" borderId="9" xfId="0" applyFont="1" applyFill="1" applyBorder="1"/>
    <xf numFmtId="0" fontId="8" fillId="0" borderId="9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7" fillId="0" borderId="0" xfId="0" applyFont="1" applyFill="1"/>
    <xf numFmtId="4" fontId="3" fillId="0" borderId="1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9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top" wrapText="1"/>
    </xf>
    <xf numFmtId="0" fontId="1" fillId="0" borderId="0" xfId="1"/>
    <xf numFmtId="2" fontId="18" fillId="0" borderId="1" xfId="1" applyNumberFormat="1" applyFont="1" applyFill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7"/>
  <dimension ref="A1:K56"/>
  <sheetViews>
    <sheetView tabSelected="1" topLeftCell="C28" workbookViewId="0">
      <selection activeCell="F32" sqref="F32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8.140625" style="2" customWidth="1"/>
    <col min="4" max="4" width="13.28515625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3.42578125" style="2" customWidth="1"/>
    <col min="9" max="9" width="23.7109375" style="2" customWidth="1"/>
    <col min="10" max="10" width="10.140625" style="1" hidden="1" customWidth="1"/>
    <col min="11" max="11" width="9.5703125" style="1" hidden="1" customWidth="1"/>
    <col min="12" max="16384" width="9.140625" style="1"/>
  </cols>
  <sheetData>
    <row r="1" spans="3:9" ht="12.75" hidden="1" customHeight="1" x14ac:dyDescent="0.2">
      <c r="C1" s="37"/>
      <c r="D1" s="37"/>
      <c r="E1" s="37"/>
      <c r="F1" s="37"/>
      <c r="G1" s="37"/>
      <c r="H1" s="37"/>
      <c r="I1" s="37"/>
    </row>
    <row r="2" spans="3:9" ht="13.5" hidden="1" customHeight="1" thickBot="1" x14ac:dyDescent="0.25">
      <c r="C2" s="37"/>
      <c r="D2" s="37"/>
      <c r="E2" s="37" t="s">
        <v>44</v>
      </c>
      <c r="F2" s="37"/>
      <c r="G2" s="37"/>
      <c r="H2" s="37"/>
      <c r="I2" s="37"/>
    </row>
    <row r="3" spans="3:9" ht="13.5" hidden="1" customHeight="1" thickBot="1" x14ac:dyDescent="0.25">
      <c r="C3" s="36"/>
      <c r="D3" s="35"/>
      <c r="E3" s="34"/>
      <c r="F3" s="34"/>
      <c r="G3" s="34"/>
      <c r="H3" s="34"/>
      <c r="I3" s="33"/>
    </row>
    <row r="4" spans="3:9" ht="12.75" hidden="1" customHeight="1" x14ac:dyDescent="0.2">
      <c r="C4" s="32"/>
      <c r="D4" s="32"/>
      <c r="E4" s="31"/>
      <c r="F4" s="31"/>
      <c r="G4" s="31"/>
      <c r="H4" s="31"/>
      <c r="I4" s="31"/>
    </row>
    <row r="5" spans="3:9" ht="12.75" customHeight="1" x14ac:dyDescent="0.2">
      <c r="C5" s="32"/>
      <c r="D5" s="32"/>
      <c r="E5" s="31"/>
      <c r="F5" s="31"/>
      <c r="G5" s="31"/>
      <c r="H5" s="31"/>
      <c r="I5" s="31"/>
    </row>
    <row r="6" spans="3:9" ht="12.75" customHeight="1" x14ac:dyDescent="0.2">
      <c r="C6" s="32"/>
      <c r="D6" s="32"/>
      <c r="E6" s="31"/>
      <c r="F6" s="31"/>
      <c r="G6" s="31"/>
      <c r="H6" s="31"/>
      <c r="I6" s="31"/>
    </row>
    <row r="7" spans="3:9" ht="12.75" customHeight="1" x14ac:dyDescent="0.2">
      <c r="C7" s="32"/>
      <c r="D7" s="32"/>
      <c r="E7" s="31"/>
      <c r="F7" s="31"/>
      <c r="G7" s="31"/>
      <c r="H7" s="31"/>
      <c r="I7" s="31"/>
    </row>
    <row r="8" spans="3:9" ht="12.75" customHeight="1" x14ac:dyDescent="0.2">
      <c r="C8" s="32"/>
      <c r="D8" s="32"/>
      <c r="E8" s="31"/>
      <c r="F8" s="31"/>
      <c r="G8" s="31"/>
      <c r="H8" s="31"/>
      <c r="I8" s="31"/>
    </row>
    <row r="9" spans="3:9" ht="12.75" customHeight="1" x14ac:dyDescent="0.2">
      <c r="C9" s="32"/>
      <c r="D9" s="32"/>
      <c r="E9" s="31"/>
      <c r="F9" s="31"/>
      <c r="G9" s="31"/>
      <c r="H9" s="31"/>
      <c r="I9" s="31"/>
    </row>
    <row r="10" spans="3:9" ht="12.75" customHeight="1" x14ac:dyDescent="0.2">
      <c r="C10" s="32"/>
      <c r="D10" s="32"/>
      <c r="E10" s="31"/>
      <c r="F10" s="31"/>
      <c r="G10" s="31"/>
      <c r="H10" s="31"/>
      <c r="I10" s="31"/>
    </row>
    <row r="11" spans="3:9" ht="12.75" customHeight="1" x14ac:dyDescent="0.2">
      <c r="C11" s="32"/>
      <c r="D11" s="32"/>
      <c r="E11" s="31"/>
      <c r="F11" s="31"/>
      <c r="G11" s="31"/>
      <c r="H11" s="31"/>
      <c r="I11" s="31"/>
    </row>
    <row r="12" spans="3:9" ht="12.75" customHeight="1" x14ac:dyDescent="0.2">
      <c r="C12" s="32"/>
      <c r="D12" s="32"/>
      <c r="E12" s="31"/>
      <c r="F12" s="31"/>
      <c r="G12" s="31"/>
      <c r="H12" s="31"/>
      <c r="I12" s="31"/>
    </row>
    <row r="13" spans="3:9" ht="12.75" customHeight="1" x14ac:dyDescent="0.2">
      <c r="C13" s="32"/>
      <c r="D13" s="32"/>
      <c r="E13" s="31"/>
      <c r="F13" s="31"/>
      <c r="G13" s="31"/>
      <c r="H13" s="31"/>
      <c r="I13" s="31"/>
    </row>
    <row r="14" spans="3:9" ht="12.75" customHeight="1" x14ac:dyDescent="0.2">
      <c r="C14" s="32"/>
      <c r="D14" s="32"/>
      <c r="E14" s="31"/>
      <c r="F14" s="31"/>
      <c r="G14" s="31"/>
      <c r="H14" s="31"/>
      <c r="I14" s="31"/>
    </row>
    <row r="15" spans="3:9" ht="12.75" customHeight="1" x14ac:dyDescent="0.2">
      <c r="C15" s="32"/>
      <c r="D15" s="32"/>
      <c r="E15" s="31"/>
      <c r="F15" s="31"/>
      <c r="G15" s="31"/>
      <c r="H15" s="31"/>
      <c r="I15" s="31"/>
    </row>
    <row r="16" spans="3:9" ht="12.75" customHeight="1" x14ac:dyDescent="0.2">
      <c r="C16" s="32"/>
      <c r="D16" s="32"/>
      <c r="E16" s="31"/>
      <c r="F16" s="31"/>
      <c r="G16" s="31"/>
      <c r="H16" s="31"/>
      <c r="I16" s="31"/>
    </row>
    <row r="17" spans="3:11" ht="12.75" customHeight="1" x14ac:dyDescent="0.2">
      <c r="C17" s="32"/>
      <c r="D17" s="32"/>
      <c r="E17" s="31"/>
      <c r="F17" s="31"/>
      <c r="G17" s="31"/>
      <c r="H17" s="31"/>
      <c r="I17" s="31"/>
    </row>
    <row r="18" spans="3:11" ht="12.75" customHeight="1" x14ac:dyDescent="0.2">
      <c r="C18" s="32"/>
      <c r="D18" s="32"/>
      <c r="E18" s="31"/>
      <c r="F18" s="31"/>
      <c r="G18" s="31"/>
      <c r="H18" s="31"/>
      <c r="I18" s="31"/>
    </row>
    <row r="19" spans="3:11" ht="12.75" customHeight="1" x14ac:dyDescent="0.2">
      <c r="C19" s="32"/>
      <c r="D19" s="32"/>
      <c r="E19" s="31"/>
      <c r="F19" s="31"/>
      <c r="G19" s="31"/>
      <c r="H19" s="31"/>
      <c r="I19" s="31"/>
    </row>
    <row r="20" spans="3:11" ht="12.75" customHeight="1" x14ac:dyDescent="0.2">
      <c r="C20" s="32"/>
      <c r="D20" s="32"/>
      <c r="E20" s="31"/>
      <c r="F20" s="31"/>
      <c r="G20" s="31"/>
      <c r="H20" s="31"/>
      <c r="I20" s="31"/>
    </row>
    <row r="21" spans="3:11" ht="12.75" customHeight="1" x14ac:dyDescent="0.2">
      <c r="C21" s="32"/>
      <c r="D21" s="32"/>
      <c r="E21" s="31"/>
      <c r="F21" s="31"/>
      <c r="G21" s="31"/>
      <c r="H21" s="31"/>
      <c r="I21" s="31"/>
    </row>
    <row r="22" spans="3:11" ht="14.25" x14ac:dyDescent="0.2">
      <c r="C22" s="46" t="s">
        <v>43</v>
      </c>
      <c r="D22" s="46"/>
      <c r="E22" s="46"/>
      <c r="F22" s="46"/>
      <c r="G22" s="46"/>
      <c r="H22" s="46"/>
      <c r="I22" s="46"/>
    </row>
    <row r="23" spans="3:11" x14ac:dyDescent="0.2">
      <c r="C23" s="47" t="s">
        <v>42</v>
      </c>
      <c r="D23" s="47"/>
      <c r="E23" s="47"/>
      <c r="F23" s="47"/>
      <c r="G23" s="47"/>
      <c r="H23" s="47"/>
      <c r="I23" s="47"/>
    </row>
    <row r="24" spans="3:11" x14ac:dyDescent="0.2">
      <c r="C24" s="47" t="s">
        <v>41</v>
      </c>
      <c r="D24" s="47"/>
      <c r="E24" s="47"/>
      <c r="F24" s="47"/>
      <c r="G24" s="47"/>
      <c r="H24" s="47"/>
      <c r="I24" s="47"/>
    </row>
    <row r="25" spans="3:11" ht="6" customHeight="1" thickBot="1" x14ac:dyDescent="0.25">
      <c r="C25" s="48"/>
      <c r="D25" s="48"/>
      <c r="E25" s="48"/>
      <c r="F25" s="48"/>
      <c r="G25" s="48"/>
      <c r="H25" s="48"/>
      <c r="I25" s="48"/>
    </row>
    <row r="26" spans="3:11" ht="50.25" customHeight="1" thickBot="1" x14ac:dyDescent="0.25">
      <c r="C26" s="26" t="s">
        <v>31</v>
      </c>
      <c r="D26" s="29" t="s">
        <v>30</v>
      </c>
      <c r="E26" s="28" t="s">
        <v>29</v>
      </c>
      <c r="F26" s="28" t="s">
        <v>28</v>
      </c>
      <c r="G26" s="28" t="s">
        <v>27</v>
      </c>
      <c r="H26" s="28" t="s">
        <v>26</v>
      </c>
      <c r="I26" s="29" t="s">
        <v>40</v>
      </c>
    </row>
    <row r="27" spans="3:11" ht="13.5" customHeight="1" thickBot="1" x14ac:dyDescent="0.25">
      <c r="C27" s="39" t="s">
        <v>39</v>
      </c>
      <c r="D27" s="40"/>
      <c r="E27" s="40"/>
      <c r="F27" s="40"/>
      <c r="G27" s="40"/>
      <c r="H27" s="40"/>
      <c r="I27" s="41"/>
    </row>
    <row r="28" spans="3:11" ht="13.5" customHeight="1" thickBot="1" x14ac:dyDescent="0.25">
      <c r="C28" s="13" t="s">
        <v>38</v>
      </c>
      <c r="D28" s="18">
        <v>208821.37999999989</v>
      </c>
      <c r="E28" s="16">
        <v>1339681.3600000001</v>
      </c>
      <c r="F28" s="16">
        <v>1364322.32</v>
      </c>
      <c r="G28" s="16">
        <v>1377868.27</v>
      </c>
      <c r="H28" s="16">
        <f>+D28+E28-F28</f>
        <v>184180.41999999993</v>
      </c>
      <c r="I28" s="43" t="s">
        <v>37</v>
      </c>
      <c r="K28" s="30">
        <f>15007.94+203081.21-4408.33</f>
        <v>213680.82</v>
      </c>
    </row>
    <row r="29" spans="3:11" ht="13.5" customHeight="1" thickBot="1" x14ac:dyDescent="0.25">
      <c r="C29" s="13" t="s">
        <v>36</v>
      </c>
      <c r="D29" s="18">
        <v>115336.96999999997</v>
      </c>
      <c r="E29" s="17">
        <v>682945.14</v>
      </c>
      <c r="F29" s="17">
        <v>573789.69999999995</v>
      </c>
      <c r="G29" s="16">
        <v>624977.17000000004</v>
      </c>
      <c r="H29" s="16">
        <f>+D29+E29-F29</f>
        <v>224492.41000000003</v>
      </c>
      <c r="I29" s="44"/>
      <c r="K29" s="1">
        <f>84235.24-16305.21+15107.94</f>
        <v>83037.97</v>
      </c>
    </row>
    <row r="30" spans="3:11" ht="13.5" customHeight="1" thickBot="1" x14ac:dyDescent="0.25">
      <c r="C30" s="13" t="s">
        <v>35</v>
      </c>
      <c r="D30" s="18">
        <v>43965.110000000219</v>
      </c>
      <c r="E30" s="17">
        <v>377255.24</v>
      </c>
      <c r="F30" s="17">
        <v>321626.57</v>
      </c>
      <c r="G30" s="16">
        <v>281992.96000000002</v>
      </c>
      <c r="H30" s="16">
        <f>+D30+E30-F30</f>
        <v>99593.780000000203</v>
      </c>
      <c r="I30" s="44"/>
      <c r="K30" s="1">
        <f>3140.76+41.25+42397.07-7032.95</f>
        <v>38546.130000000005</v>
      </c>
    </row>
    <row r="31" spans="3:11" ht="13.5" customHeight="1" thickBot="1" x14ac:dyDescent="0.25">
      <c r="C31" s="13" t="s">
        <v>34</v>
      </c>
      <c r="D31" s="18">
        <v>39462.73000000004</v>
      </c>
      <c r="E31" s="17">
        <v>284635.73</v>
      </c>
      <c r="F31" s="17">
        <v>246239.28</v>
      </c>
      <c r="G31" s="16">
        <v>223837.06</v>
      </c>
      <c r="H31" s="16">
        <f>+D31+E31-F31</f>
        <v>77859.180000000022</v>
      </c>
      <c r="I31" s="44"/>
      <c r="K31" s="1">
        <f>15043.77-2465.59+1093.78+1540.31-481.8+11723.38-2251.23</f>
        <v>24202.62</v>
      </c>
    </row>
    <row r="32" spans="3:11" ht="13.5" customHeight="1" thickBot="1" x14ac:dyDescent="0.25">
      <c r="C32" s="13" t="s">
        <v>33</v>
      </c>
      <c r="D32" s="18">
        <v>2153.3899999999994</v>
      </c>
      <c r="E32" s="17">
        <f>1094.41+456.26+7183.62</f>
        <v>8734.2900000000009</v>
      </c>
      <c r="F32" s="17">
        <f>6886.4+0.02+1.16+540.72+1123.28</f>
        <v>8551.58</v>
      </c>
      <c r="G32" s="16">
        <f>+E32</f>
        <v>8734.2900000000009</v>
      </c>
      <c r="H32" s="16">
        <f>+D32+E32-F32</f>
        <v>2336.1000000000004</v>
      </c>
      <c r="I32" s="45"/>
      <c r="K32" s="1">
        <f>63.22+207.88-54.06+115.73-19.19+0.18</f>
        <v>313.76000000000005</v>
      </c>
    </row>
    <row r="33" spans="3:11" ht="13.5" customHeight="1" thickBot="1" x14ac:dyDescent="0.25">
      <c r="C33" s="13" t="s">
        <v>8</v>
      </c>
      <c r="D33" s="12">
        <f>SUM(D28:D32)</f>
        <v>409739.58000000013</v>
      </c>
      <c r="E33" s="12">
        <f>SUM(E28:E32)</f>
        <v>2693251.7600000002</v>
      </c>
      <c r="F33" s="12">
        <f>SUM(F28:F32)</f>
        <v>2514529.4499999997</v>
      </c>
      <c r="G33" s="12">
        <f>SUM(G28:G32)</f>
        <v>2517409.75</v>
      </c>
      <c r="H33" s="12">
        <f>SUM(H28:H32)</f>
        <v>588461.89000000013</v>
      </c>
      <c r="I33" s="13"/>
    </row>
    <row r="34" spans="3:11" ht="13.5" customHeight="1" thickBot="1" x14ac:dyDescent="0.25">
      <c r="C34" s="42" t="s">
        <v>32</v>
      </c>
      <c r="D34" s="42"/>
      <c r="E34" s="42"/>
      <c r="F34" s="42"/>
      <c r="G34" s="42"/>
      <c r="H34" s="42"/>
      <c r="I34" s="42"/>
    </row>
    <row r="35" spans="3:11" ht="48.75" customHeight="1" thickBot="1" x14ac:dyDescent="0.25">
      <c r="C35" s="20" t="s">
        <v>31</v>
      </c>
      <c r="D35" s="29" t="s">
        <v>30</v>
      </c>
      <c r="E35" s="28" t="s">
        <v>29</v>
      </c>
      <c r="F35" s="28" t="s">
        <v>28</v>
      </c>
      <c r="G35" s="28" t="s">
        <v>27</v>
      </c>
      <c r="H35" s="28" t="s">
        <v>26</v>
      </c>
      <c r="I35" s="27" t="s">
        <v>25</v>
      </c>
    </row>
    <row r="36" spans="3:11" ht="13.5" customHeight="1" thickBot="1" x14ac:dyDescent="0.25">
      <c r="C36" s="26" t="s">
        <v>24</v>
      </c>
      <c r="D36" s="25">
        <v>139597.50999999978</v>
      </c>
      <c r="E36" s="24">
        <v>1459053.77</v>
      </c>
      <c r="F36" s="24">
        <v>1420051.86</v>
      </c>
      <c r="G36" s="16">
        <f>+E36</f>
        <v>1459053.77</v>
      </c>
      <c r="H36" s="15">
        <f t="shared" ref="H36:H45" si="0">+D36+E36-F36</f>
        <v>178599.41999999969</v>
      </c>
      <c r="I36" s="49" t="s">
        <v>23</v>
      </c>
      <c r="J36" s="23">
        <f>105952.82+8.89-0.79+36.61-3.26+22.82-2.03+2.39-0.22-D36</f>
        <v>-33580.279999999751</v>
      </c>
      <c r="K36" s="23">
        <f>126661.21-2865.83+765.19-18.35+3072.08-74.39+207.23-37.14+1943.32-59.7+9.15-2.03+0.96-0.22-H36</f>
        <v>-48997.939999999682</v>
      </c>
    </row>
    <row r="37" spans="3:11" ht="14.25" customHeight="1" thickBot="1" x14ac:dyDescent="0.25">
      <c r="C37" s="13" t="s">
        <v>22</v>
      </c>
      <c r="D37" s="18">
        <v>27859.379999999946</v>
      </c>
      <c r="E37" s="16">
        <v>293059.21999999997</v>
      </c>
      <c r="F37" s="16">
        <v>284591.65000000002</v>
      </c>
      <c r="G37" s="16">
        <v>309071.63</v>
      </c>
      <c r="H37" s="15">
        <f t="shared" si="0"/>
        <v>36326.949999999895</v>
      </c>
      <c r="I37" s="50"/>
      <c r="J37" s="23">
        <f>25465.06-574.12</f>
        <v>24890.940000000002</v>
      </c>
    </row>
    <row r="38" spans="3:11" ht="13.5" customHeight="1" thickBot="1" x14ac:dyDescent="0.25">
      <c r="C38" s="20" t="s">
        <v>21</v>
      </c>
      <c r="D38" s="22">
        <v>1437.8400000000081</v>
      </c>
      <c r="E38" s="16"/>
      <c r="F38" s="16">
        <v>70.45</v>
      </c>
      <c r="G38" s="16"/>
      <c r="H38" s="15">
        <f t="shared" si="0"/>
        <v>1367.3900000000081</v>
      </c>
      <c r="I38" s="21"/>
      <c r="J38" s="1">
        <f>1579.48-135.46</f>
        <v>1444.02</v>
      </c>
    </row>
    <row r="39" spans="3:11" ht="12.75" customHeight="1" thickBot="1" x14ac:dyDescent="0.25">
      <c r="C39" s="13" t="s">
        <v>20</v>
      </c>
      <c r="D39" s="18">
        <v>16751.559999999998</v>
      </c>
      <c r="E39" s="16">
        <v>172768.2</v>
      </c>
      <c r="F39" s="16">
        <v>167799.5</v>
      </c>
      <c r="G39" s="16">
        <f>+E39</f>
        <v>172768.2</v>
      </c>
      <c r="H39" s="15">
        <f t="shared" si="0"/>
        <v>21720.260000000009</v>
      </c>
      <c r="I39" s="19" t="s">
        <v>19</v>
      </c>
      <c r="J39" s="1">
        <f>15552.37-338.48</f>
        <v>15213.890000000001</v>
      </c>
    </row>
    <row r="40" spans="3:11" ht="30.75" customHeight="1" thickBot="1" x14ac:dyDescent="0.25">
      <c r="C40" s="13" t="s">
        <v>18</v>
      </c>
      <c r="D40" s="18">
        <v>29855.860000000102</v>
      </c>
      <c r="E40" s="16">
        <v>318896.53999999998</v>
      </c>
      <c r="F40" s="16">
        <v>311425.89</v>
      </c>
      <c r="G40" s="16">
        <v>342048.55</v>
      </c>
      <c r="H40" s="15">
        <f t="shared" si="0"/>
        <v>37326.510000000068</v>
      </c>
      <c r="I40" s="14" t="s">
        <v>17</v>
      </c>
      <c r="J40" s="1">
        <f>2261.36+19986.99</f>
        <v>22248.350000000002</v>
      </c>
      <c r="K40" s="1">
        <f>22378.71-624.74+3102.91+1743.21</f>
        <v>26600.089999999997</v>
      </c>
    </row>
    <row r="41" spans="3:11" ht="27" customHeight="1" thickBot="1" x14ac:dyDescent="0.25">
      <c r="C41" s="13" t="s">
        <v>16</v>
      </c>
      <c r="D41" s="18">
        <v>1208.3200000000015</v>
      </c>
      <c r="E41" s="17">
        <v>14530.54</v>
      </c>
      <c r="F41" s="17">
        <v>13934.64</v>
      </c>
      <c r="G41" s="16">
        <f>+E41</f>
        <v>14530.54</v>
      </c>
      <c r="H41" s="15">
        <f t="shared" si="0"/>
        <v>1804.220000000003</v>
      </c>
      <c r="I41" s="14" t="s">
        <v>15</v>
      </c>
      <c r="J41" s="1">
        <f>1236.91-28.46</f>
        <v>1208.45</v>
      </c>
    </row>
    <row r="42" spans="3:11" ht="13.5" customHeight="1" thickBot="1" x14ac:dyDescent="0.25">
      <c r="C42" s="20" t="s">
        <v>14</v>
      </c>
      <c r="D42" s="18">
        <v>19547.410000000033</v>
      </c>
      <c r="E42" s="17">
        <v>153665.20000000001</v>
      </c>
      <c r="F42" s="17">
        <v>155251.35</v>
      </c>
      <c r="G42" s="16">
        <f>+E42</f>
        <v>153665.20000000001</v>
      </c>
      <c r="H42" s="15">
        <f t="shared" si="0"/>
        <v>17961.260000000038</v>
      </c>
      <c r="I42" s="19"/>
      <c r="J42" s="1">
        <f>18311.8-567.92</f>
        <v>17743.88</v>
      </c>
    </row>
    <row r="43" spans="3:11" ht="13.5" customHeight="1" thickBot="1" x14ac:dyDescent="0.25">
      <c r="C43" s="20" t="s">
        <v>13</v>
      </c>
      <c r="D43" s="18">
        <v>13208.560000000012</v>
      </c>
      <c r="E43" s="17">
        <f>32347.98+19336.13</f>
        <v>51684.11</v>
      </c>
      <c r="F43" s="17">
        <f>38585.72+21256.88</f>
        <v>59842.600000000006</v>
      </c>
      <c r="G43" s="16">
        <f>+E43</f>
        <v>51684.11</v>
      </c>
      <c r="H43" s="15">
        <f t="shared" si="0"/>
        <v>5050.070000000007</v>
      </c>
      <c r="I43" s="19"/>
      <c r="J43" s="1">
        <f>3238.08+1603.44</f>
        <v>4841.5200000000004</v>
      </c>
      <c r="K43" s="1">
        <f>8649.77+4293.12</f>
        <v>12942.89</v>
      </c>
    </row>
    <row r="44" spans="3:11" ht="13.5" customHeight="1" thickBot="1" x14ac:dyDescent="0.25">
      <c r="C44" s="20" t="s">
        <v>12</v>
      </c>
      <c r="D44" s="18">
        <v>6495.0600000000122</v>
      </c>
      <c r="E44" s="17">
        <f>68370.82+14370.22</f>
        <v>82741.040000000008</v>
      </c>
      <c r="F44" s="17">
        <f>65455.8+0.38+0.05+13540.91</f>
        <v>78997.14</v>
      </c>
      <c r="G44" s="16">
        <f>+E44</f>
        <v>82741.040000000008</v>
      </c>
      <c r="H44" s="15">
        <f t="shared" si="0"/>
        <v>10238.960000000021</v>
      </c>
      <c r="I44" s="19" t="s">
        <v>11</v>
      </c>
    </row>
    <row r="45" spans="3:11" ht="13.5" customHeight="1" thickBot="1" x14ac:dyDescent="0.25">
      <c r="C45" s="13" t="s">
        <v>10</v>
      </c>
      <c r="D45" s="18">
        <v>3334.0499999999884</v>
      </c>
      <c r="E45" s="17">
        <v>37944.9</v>
      </c>
      <c r="F45" s="17">
        <v>36545.14</v>
      </c>
      <c r="G45" s="16">
        <f>+E45</f>
        <v>37944.9</v>
      </c>
      <c r="H45" s="15">
        <f t="shared" si="0"/>
        <v>4733.8099999999904</v>
      </c>
      <c r="I45" s="14" t="s">
        <v>9</v>
      </c>
      <c r="J45" s="1">
        <f>3258.03-74.32</f>
        <v>3183.71</v>
      </c>
    </row>
    <row r="46" spans="3:11" s="10" customFormat="1" ht="13.5" customHeight="1" thickBot="1" x14ac:dyDescent="0.25">
      <c r="C46" s="13" t="s">
        <v>8</v>
      </c>
      <c r="D46" s="12">
        <f>SUM(D36:D45)</f>
        <v>259295.54999999987</v>
      </c>
      <c r="E46" s="12">
        <f>SUM(E36:E45)</f>
        <v>2584343.52</v>
      </c>
      <c r="F46" s="12">
        <f>SUM(F36:F45)</f>
        <v>2528510.2200000007</v>
      </c>
      <c r="G46" s="12">
        <f>SUM(G36:G45)</f>
        <v>2623507.94</v>
      </c>
      <c r="H46" s="12">
        <f>SUM(H36:H45)</f>
        <v>315128.8499999998</v>
      </c>
      <c r="I46" s="11"/>
    </row>
    <row r="47" spans="3:11" ht="13.5" customHeight="1" thickBot="1" x14ac:dyDescent="0.25">
      <c r="C47" s="51" t="s">
        <v>7</v>
      </c>
      <c r="D47" s="51"/>
      <c r="E47" s="51"/>
      <c r="F47" s="51"/>
      <c r="G47" s="51"/>
      <c r="H47" s="51"/>
      <c r="I47" s="51"/>
    </row>
    <row r="48" spans="3:11" ht="37.5" customHeight="1" thickBot="1" x14ac:dyDescent="0.25">
      <c r="C48" s="9" t="s">
        <v>6</v>
      </c>
      <c r="D48" s="38" t="s">
        <v>5</v>
      </c>
      <c r="E48" s="38"/>
      <c r="F48" s="38"/>
      <c r="G48" s="38"/>
      <c r="H48" s="38"/>
      <c r="I48" s="8" t="s">
        <v>4</v>
      </c>
    </row>
    <row r="49" spans="3:8" ht="21" customHeight="1" x14ac:dyDescent="0.3">
      <c r="C49" s="7" t="s">
        <v>3</v>
      </c>
      <c r="D49" s="7"/>
      <c r="E49" s="7"/>
      <c r="F49" s="7"/>
      <c r="G49" s="7"/>
      <c r="H49" s="6">
        <f>+H33+H46</f>
        <v>903590.74</v>
      </c>
    </row>
    <row r="50" spans="3:8" ht="15" hidden="1" x14ac:dyDescent="0.25">
      <c r="C50" s="5" t="s">
        <v>2</v>
      </c>
      <c r="D50" s="5"/>
    </row>
    <row r="51" spans="3:8" ht="12.75" hidden="1" customHeight="1" x14ac:dyDescent="0.2">
      <c r="C51" s="4" t="s">
        <v>1</v>
      </c>
    </row>
    <row r="52" spans="3:8" x14ac:dyDescent="0.2">
      <c r="E52" s="3"/>
      <c r="F52" s="3"/>
    </row>
    <row r="53" spans="3:8" x14ac:dyDescent="0.2">
      <c r="D53" s="3"/>
      <c r="E53" s="3"/>
      <c r="F53" s="3"/>
    </row>
    <row r="54" spans="3:8" hidden="1" x14ac:dyDescent="0.2">
      <c r="D54" s="3"/>
      <c r="E54" s="3"/>
      <c r="F54" s="3"/>
      <c r="G54" s="3"/>
      <c r="H54" s="3">
        <f>37326.51+178599.42+4733.81+21720.26+1804.22+3483.88+1566.19+36326.95+1367.39+17961.26+6.19+8389.66+0.65+1842.46</f>
        <v>315128.85000000009</v>
      </c>
    </row>
    <row r="55" spans="3:8" x14ac:dyDescent="0.2">
      <c r="C55" s="2" t="s">
        <v>0</v>
      </c>
      <c r="E55" s="3">
        <f>+E46+E33+5580</f>
        <v>5283175.28</v>
      </c>
      <c r="F55" s="3"/>
      <c r="G55" s="3">
        <f>+G46+G33</f>
        <v>5140917.6899999995</v>
      </c>
      <c r="H55" s="3"/>
    </row>
    <row r="56" spans="3:8" x14ac:dyDescent="0.2">
      <c r="D56" s="3"/>
      <c r="E56" s="3"/>
      <c r="F56" s="3"/>
      <c r="G56" s="3"/>
      <c r="H56" s="3"/>
    </row>
  </sheetData>
  <mergeCells count="10">
    <mergeCell ref="D48:H48"/>
    <mergeCell ref="C27:I27"/>
    <mergeCell ref="C34:I34"/>
    <mergeCell ref="I28:I32"/>
    <mergeCell ref="C22:I22"/>
    <mergeCell ref="C23:I23"/>
    <mergeCell ref="C24:I24"/>
    <mergeCell ref="C25:I25"/>
    <mergeCell ref="I36:I37"/>
    <mergeCell ref="C47:I47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8"/>
  <sheetViews>
    <sheetView topLeftCell="A16" zoomScaleNormal="100" zoomScaleSheetLayoutView="120" workbookViewId="0">
      <selection activeCell="H25" sqref="H25"/>
    </sheetView>
  </sheetViews>
  <sheetFormatPr defaultRowHeight="15" x14ac:dyDescent="0.25"/>
  <cols>
    <col min="1" max="1" width="4.5703125" style="52" customWidth="1"/>
    <col min="2" max="2" width="12.42578125" style="52" customWidth="1"/>
    <col min="3" max="3" width="13.28515625" style="52" hidden="1" customWidth="1"/>
    <col min="4" max="4" width="12.140625" style="52" customWidth="1"/>
    <col min="5" max="5" width="13.5703125" style="52" customWidth="1"/>
    <col min="6" max="6" width="13.28515625" style="52" customWidth="1"/>
    <col min="7" max="7" width="14.28515625" style="52" customWidth="1"/>
    <col min="8" max="8" width="15.140625" style="52" customWidth="1"/>
    <col min="9" max="9" width="13.85546875" style="52" customWidth="1"/>
    <col min="10" max="16384" width="9.140625" style="52"/>
  </cols>
  <sheetData>
    <row r="13" spans="1:9" x14ac:dyDescent="0.25">
      <c r="A13" s="57" t="s">
        <v>67</v>
      </c>
      <c r="B13" s="57"/>
      <c r="C13" s="57"/>
      <c r="D13" s="57"/>
      <c r="E13" s="57"/>
      <c r="F13" s="57"/>
      <c r="G13" s="57"/>
      <c r="H13" s="57"/>
      <c r="I13" s="57"/>
    </row>
    <row r="14" spans="1:9" x14ac:dyDescent="0.25">
      <c r="A14" s="57" t="s">
        <v>66</v>
      </c>
      <c r="B14" s="57"/>
      <c r="C14" s="57"/>
      <c r="D14" s="57"/>
      <c r="E14" s="57"/>
      <c r="F14" s="57"/>
      <c r="G14" s="57"/>
      <c r="H14" s="57"/>
      <c r="I14" s="57"/>
    </row>
    <row r="15" spans="1:9" x14ac:dyDescent="0.25">
      <c r="A15" s="57" t="s">
        <v>65</v>
      </c>
      <c r="B15" s="57"/>
      <c r="C15" s="57"/>
      <c r="D15" s="57"/>
      <c r="E15" s="57"/>
      <c r="F15" s="57"/>
      <c r="G15" s="57"/>
      <c r="H15" s="57"/>
      <c r="I15" s="57"/>
    </row>
    <row r="16" spans="1:9" ht="60" x14ac:dyDescent="0.25">
      <c r="A16" s="55" t="s">
        <v>64</v>
      </c>
      <c r="B16" s="55" t="s">
        <v>63</v>
      </c>
      <c r="C16" s="55" t="s">
        <v>62</v>
      </c>
      <c r="D16" s="55" t="s">
        <v>61</v>
      </c>
      <c r="E16" s="55" t="s">
        <v>60</v>
      </c>
      <c r="F16" s="56" t="s">
        <v>59</v>
      </c>
      <c r="G16" s="56" t="s">
        <v>58</v>
      </c>
      <c r="H16" s="55" t="s">
        <v>57</v>
      </c>
      <c r="I16" s="55" t="s">
        <v>56</v>
      </c>
    </row>
    <row r="17" spans="1:9" x14ac:dyDescent="0.25">
      <c r="A17" s="54" t="s">
        <v>55</v>
      </c>
      <c r="B17" s="53">
        <v>-160.95340999999999</v>
      </c>
      <c r="C17" s="53"/>
      <c r="D17" s="53">
        <v>293.05921999999998</v>
      </c>
      <c r="E17" s="53">
        <v>284.59165000000002</v>
      </c>
      <c r="F17" s="53">
        <v>5.58</v>
      </c>
      <c r="G17" s="53">
        <v>309.07163000000003</v>
      </c>
      <c r="H17" s="53">
        <v>36.326949999999997</v>
      </c>
      <c r="I17" s="53">
        <f>B17+D17+F17-G17</f>
        <v>-171.38582000000002</v>
      </c>
    </row>
    <row r="19" spans="1:9" x14ac:dyDescent="0.25">
      <c r="A19" s="52" t="s">
        <v>54</v>
      </c>
    </row>
    <row r="20" spans="1:9" x14ac:dyDescent="0.25">
      <c r="A20" s="52" t="s">
        <v>53</v>
      </c>
    </row>
    <row r="21" spans="1:9" x14ac:dyDescent="0.25">
      <c r="A21" s="52" t="s">
        <v>52</v>
      </c>
    </row>
    <row r="22" spans="1:9" x14ac:dyDescent="0.25">
      <c r="A22" s="52" t="s">
        <v>51</v>
      </c>
    </row>
    <row r="23" spans="1:9" x14ac:dyDescent="0.25">
      <c r="A23" s="52" t="s">
        <v>50</v>
      </c>
    </row>
    <row r="24" spans="1:9" x14ac:dyDescent="0.25">
      <c r="A24" s="52" t="s">
        <v>49</v>
      </c>
    </row>
    <row r="25" spans="1:9" x14ac:dyDescent="0.25">
      <c r="A25" s="52" t="s">
        <v>48</v>
      </c>
    </row>
    <row r="26" spans="1:9" x14ac:dyDescent="0.25">
      <c r="A26" s="52" t="s">
        <v>47</v>
      </c>
    </row>
    <row r="27" spans="1:9" x14ac:dyDescent="0.25">
      <c r="A27" s="52" t="s">
        <v>46</v>
      </c>
    </row>
    <row r="28" spans="1:9" x14ac:dyDescent="0.25">
      <c r="A28" s="52" t="s">
        <v>45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Центральная6 1</vt:lpstr>
      <vt:lpstr>текущий ремонт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2019-03-19T11:48:36Z</dcterms:created>
  <dcterms:modified xsi:type="dcterms:W3CDTF">2019-03-21T08:10:12Z</dcterms:modified>
</cp:coreProperties>
</file>