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Центральная7 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30" i="1" l="1"/>
  <c r="H30" i="1"/>
  <c r="K30" i="1"/>
  <c r="H31" i="1"/>
  <c r="K31" i="1"/>
  <c r="H32" i="1"/>
  <c r="K32" i="1"/>
  <c r="H33" i="1"/>
  <c r="K33" i="1"/>
  <c r="E34" i="1"/>
  <c r="H34" i="1" s="1"/>
  <c r="H35" i="1" s="1"/>
  <c r="F34" i="1"/>
  <c r="G34" i="1"/>
  <c r="K34" i="1"/>
  <c r="D35" i="1"/>
  <c r="E35" i="1"/>
  <c r="F35" i="1"/>
  <c r="G35" i="1"/>
  <c r="G38" i="1"/>
  <c r="H38" i="1"/>
  <c r="J38" i="1"/>
  <c r="K38" i="1"/>
  <c r="H39" i="1"/>
  <c r="J39" i="1"/>
  <c r="H40" i="1"/>
  <c r="G41" i="1"/>
  <c r="H41" i="1"/>
  <c r="J41" i="1"/>
  <c r="H42" i="1"/>
  <c r="J42" i="1"/>
  <c r="K42" i="1"/>
  <c r="G43" i="1"/>
  <c r="H43" i="1"/>
  <c r="G44" i="1"/>
  <c r="H44" i="1"/>
  <c r="J44" i="1"/>
  <c r="E45" i="1"/>
  <c r="H45" i="1" s="1"/>
  <c r="H48" i="1" s="1"/>
  <c r="H57" i="1" s="1"/>
  <c r="F45" i="1"/>
  <c r="G45" i="1"/>
  <c r="J45" i="1"/>
  <c r="K45" i="1"/>
  <c r="E46" i="1"/>
  <c r="H46" i="1" s="1"/>
  <c r="F46" i="1"/>
  <c r="G46" i="1"/>
  <c r="G47" i="1"/>
  <c r="H47" i="1"/>
  <c r="J47" i="1"/>
  <c r="D48" i="1"/>
  <c r="E48" i="1"/>
  <c r="F48" i="1"/>
  <c r="G48" i="1"/>
  <c r="H56" i="1"/>
  <c r="E58" i="1"/>
  <c r="G58" i="1"/>
  <c r="H51" i="1" l="1"/>
</calcChain>
</file>

<file path=xl/sharedStrings.xml><?xml version="1.0" encoding="utf-8"?>
<sst xmlns="http://schemas.openxmlformats.org/spreadsheetml/2006/main" count="74" uniqueCount="67">
  <si>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</si>
  <si>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</si>
  <si>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</si>
  <si>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</si>
  <si>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</si>
  <si>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</si>
  <si>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</si>
  <si>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</si>
  <si>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</si>
  <si>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</si>
  <si>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</si>
  <si>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</si>
  <si>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</si>
  <si>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</si>
  <si>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</si>
  <si>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</si>
  <si>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</si>
  <si>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</si>
  <si>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</si>
  <si>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</si>
  <si>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</si>
  <si>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</si>
  <si>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</si>
  <si>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Н/2011-92 от 01.01.2011г.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</si>
  <si>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</si>
  <si>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</si>
  <si>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</si>
  <si>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</si>
  <si>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</si>
  <si>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</si>
  <si>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</si>
  <si>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</si>
  <si>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</si>
  <si>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</si>
  <si>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</si>
  <si>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</si>
  <si>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</si>
  <si>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</si>
  <si>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</si>
  <si>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</si>
  <si>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</si>
  <si>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7/1  по ул. Центральная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</si>
  <si>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</si>
  <si>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</si>
  <si>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</si>
  <si>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- 2952.90р</t>
  </si>
  <si>
    <t>аварийное обслуживание - 4624.38р.</t>
  </si>
  <si>
    <t>смена прокладок, замена КТПР в ТП- 4602.53р.</t>
  </si>
  <si>
    <t>работы по электрике - 4585.34р.</t>
  </si>
  <si>
    <t>ремонт ЦО - 11334.37р.</t>
  </si>
  <si>
    <t>смена обделок из листовой стали парапетов - 18069.20р.</t>
  </si>
  <si>
    <t>установка бетонных водосточных лотков - 2439.92р.</t>
  </si>
  <si>
    <t>ремонт дверей, смена дверных приборов    - 113.36р.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</si>
  <si>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48.72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</si>
  <si>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</si>
  <si>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</si>
  <si>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</si>
  <si>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</si>
  <si>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</si>
  <si>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</si>
  <si>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</si>
  <si>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</si>
  <si>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</si>
  <si>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</si>
  <si>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7/1 по ул. Центральная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</si>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</sst>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1"/>
    <xf numFmtId="0" fontId="1" fillId="2" borderId="0" xfId="1" applyFill="1"/>
    <xf numFmtId="2" fontId="18" fillId="0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/>
  <dimension ref="A1:K58"/>
  <sheetViews>
    <sheetView tabSelected="1" topLeftCell="C20" workbookViewId="0">
      <selection activeCell="F34" sqref="F3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3" style="2" customWidth="1"/>
    <col min="10" max="10" width="12.28515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44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2.75" customHeight="1" x14ac:dyDescent="0.2">
      <c r="C22" s="31"/>
      <c r="D22" s="31"/>
      <c r="E22" s="30"/>
      <c r="F22" s="30"/>
      <c r="G22" s="30"/>
      <c r="H22" s="30"/>
      <c r="I22" s="30"/>
    </row>
    <row r="23" spans="3:11" ht="12.75" customHeight="1" x14ac:dyDescent="0.2">
      <c r="C23" s="31"/>
      <c r="D23" s="31"/>
      <c r="E23" s="30"/>
      <c r="F23" s="30"/>
      <c r="G23" s="30"/>
      <c r="H23" s="30"/>
      <c r="I23" s="30"/>
    </row>
    <row r="24" spans="3:11" ht="14.25" x14ac:dyDescent="0.2">
      <c r="C24" s="45" t="s">
        <v>43</v>
      </c>
      <c r="D24" s="45"/>
      <c r="E24" s="45"/>
      <c r="F24" s="45"/>
      <c r="G24" s="45"/>
      <c r="H24" s="45"/>
      <c r="I24" s="45"/>
    </row>
    <row r="25" spans="3:11" x14ac:dyDescent="0.2">
      <c r="C25" s="46" t="s">
        <v>42</v>
      </c>
      <c r="D25" s="46"/>
      <c r="E25" s="46"/>
      <c r="F25" s="46"/>
      <c r="G25" s="46"/>
      <c r="H25" s="46"/>
      <c r="I25" s="46"/>
    </row>
    <row r="26" spans="3:11" x14ac:dyDescent="0.2">
      <c r="C26" s="46" t="s">
        <v>41</v>
      </c>
      <c r="D26" s="46"/>
      <c r="E26" s="46"/>
      <c r="F26" s="46"/>
      <c r="G26" s="46"/>
      <c r="H26" s="46"/>
      <c r="I26" s="46"/>
    </row>
    <row r="27" spans="3:11" ht="6" customHeight="1" thickBot="1" x14ac:dyDescent="0.25">
      <c r="C27" s="47"/>
      <c r="D27" s="47"/>
      <c r="E27" s="47"/>
      <c r="F27" s="47"/>
      <c r="G27" s="47"/>
      <c r="H27" s="47"/>
      <c r="I27" s="47"/>
    </row>
    <row r="28" spans="3:11" ht="50.25" customHeight="1" thickBot="1" x14ac:dyDescent="0.25">
      <c r="C28" s="24" t="s">
        <v>31</v>
      </c>
      <c r="D28" s="27" t="s">
        <v>30</v>
      </c>
      <c r="E28" s="26" t="s">
        <v>29</v>
      </c>
      <c r="F28" s="26" t="s">
        <v>28</v>
      </c>
      <c r="G28" s="26" t="s">
        <v>27</v>
      </c>
      <c r="H28" s="26" t="s">
        <v>26</v>
      </c>
      <c r="I28" s="27" t="s">
        <v>40</v>
      </c>
    </row>
    <row r="29" spans="3:11" ht="13.5" customHeight="1" thickBot="1" x14ac:dyDescent="0.25">
      <c r="C29" s="41" t="s">
        <v>39</v>
      </c>
      <c r="D29" s="42"/>
      <c r="E29" s="42"/>
      <c r="F29" s="42"/>
      <c r="G29" s="42"/>
      <c r="H29" s="42"/>
      <c r="I29" s="43"/>
    </row>
    <row r="30" spans="3:11" ht="13.5" customHeight="1" thickBot="1" x14ac:dyDescent="0.25">
      <c r="C30" s="13" t="s">
        <v>38</v>
      </c>
      <c r="D30" s="17">
        <v>240084.29999999958</v>
      </c>
      <c r="E30" s="20">
        <v>1602229.47</v>
      </c>
      <c r="F30" s="20">
        <f>1514691.37+19.79</f>
        <v>1514711.1600000001</v>
      </c>
      <c r="G30" s="20">
        <v>1493793.39</v>
      </c>
      <c r="H30" s="20">
        <f>+D30+E30-F30</f>
        <v>327602.6099999994</v>
      </c>
      <c r="I30" s="38" t="s">
        <v>37</v>
      </c>
      <c r="K30" s="29">
        <f>206450.61-7.63+10.97+20.57+29.56</f>
        <v>206504.08</v>
      </c>
    </row>
    <row r="31" spans="3:11" ht="13.5" customHeight="1" thickBot="1" x14ac:dyDescent="0.25">
      <c r="C31" s="13" t="s">
        <v>36</v>
      </c>
      <c r="D31" s="17">
        <v>124875.3400000002</v>
      </c>
      <c r="E31" s="16">
        <v>590246.05000000005</v>
      </c>
      <c r="F31" s="16">
        <v>520273.88</v>
      </c>
      <c r="G31" s="20">
        <v>546235.28</v>
      </c>
      <c r="H31" s="20">
        <f>+D31+E31-F31</f>
        <v>194847.51000000024</v>
      </c>
      <c r="I31" s="39"/>
      <c r="K31" s="1">
        <f>103349.23-9274.61+13.41+9.32+23.92</f>
        <v>94121.27</v>
      </c>
    </row>
    <row r="32" spans="3:11" ht="13.5" customHeight="1" thickBot="1" x14ac:dyDescent="0.25">
      <c r="C32" s="13" t="s">
        <v>35</v>
      </c>
      <c r="D32" s="17">
        <v>61512.099999999977</v>
      </c>
      <c r="E32" s="16">
        <v>377577.25</v>
      </c>
      <c r="F32" s="16">
        <v>334386.56</v>
      </c>
      <c r="G32" s="20">
        <v>292949.19</v>
      </c>
      <c r="H32" s="20">
        <f>+D32+E32-F32</f>
        <v>104702.78999999998</v>
      </c>
      <c r="I32" s="39"/>
      <c r="K32" s="1">
        <f>18.53+5.18+49747.54-2581.34</f>
        <v>47189.91</v>
      </c>
    </row>
    <row r="33" spans="3:11" ht="13.5" customHeight="1" thickBot="1" x14ac:dyDescent="0.25">
      <c r="C33" s="13" t="s">
        <v>34</v>
      </c>
      <c r="D33" s="17">
        <v>45501.269999999902</v>
      </c>
      <c r="E33" s="16">
        <v>269118.64</v>
      </c>
      <c r="F33" s="16">
        <v>240015.6</v>
      </c>
      <c r="G33" s="20">
        <v>210911.22</v>
      </c>
      <c r="H33" s="20">
        <f>+D33+E33-F33</f>
        <v>74604.30999999991</v>
      </c>
      <c r="I33" s="39"/>
      <c r="K33" s="1">
        <f>6.4+17844.33-901.43+3.21+14495.49-1119.03+1.21</f>
        <v>30330.18</v>
      </c>
    </row>
    <row r="34" spans="3:11" ht="13.5" customHeight="1" thickBot="1" x14ac:dyDescent="0.25">
      <c r="C34" s="13" t="s">
        <v>33</v>
      </c>
      <c r="D34" s="17">
        <v>1683.6500000000015</v>
      </c>
      <c r="E34" s="16">
        <f>6402.6+7069.28+7756.74</f>
        <v>21228.620000000003</v>
      </c>
      <c r="F34" s="16">
        <f>7206.87+8057.53+4732.11</f>
        <v>19996.509999999998</v>
      </c>
      <c r="G34" s="20">
        <f>+E34</f>
        <v>21228.620000000003</v>
      </c>
      <c r="H34" s="20">
        <f>+D34+E34-F34</f>
        <v>2915.7600000000057</v>
      </c>
      <c r="I34" s="40"/>
      <c r="K34" s="1">
        <f>0.24+45.49-20.08+315.6-2.95+0.01+0.02+0.01</f>
        <v>338.34</v>
      </c>
    </row>
    <row r="35" spans="3:11" ht="13.5" customHeight="1" thickBot="1" x14ac:dyDescent="0.25">
      <c r="C35" s="13" t="s">
        <v>8</v>
      </c>
      <c r="D35" s="12">
        <f>SUM(D30:D34)</f>
        <v>473656.65999999968</v>
      </c>
      <c r="E35" s="12">
        <f>SUM(E30:E34)</f>
        <v>2860400.0300000003</v>
      </c>
      <c r="F35" s="12">
        <f>SUM(F30:F34)</f>
        <v>2629383.71</v>
      </c>
      <c r="G35" s="12">
        <f>SUM(G30:G34)</f>
        <v>2565117.7000000002</v>
      </c>
      <c r="H35" s="12">
        <f>SUM(H30:H34)</f>
        <v>704672.97999999963</v>
      </c>
      <c r="I35" s="28"/>
    </row>
    <row r="36" spans="3:11" ht="13.5" customHeight="1" thickBot="1" x14ac:dyDescent="0.25">
      <c r="C36" s="44" t="s">
        <v>32</v>
      </c>
      <c r="D36" s="44"/>
      <c r="E36" s="44"/>
      <c r="F36" s="44"/>
      <c r="G36" s="44"/>
      <c r="H36" s="44"/>
      <c r="I36" s="44"/>
    </row>
    <row r="37" spans="3:11" ht="48.75" customHeight="1" thickBot="1" x14ac:dyDescent="0.25">
      <c r="C37" s="19" t="s">
        <v>31</v>
      </c>
      <c r="D37" s="27" t="s">
        <v>30</v>
      </c>
      <c r="E37" s="26" t="s">
        <v>29</v>
      </c>
      <c r="F37" s="26" t="s">
        <v>28</v>
      </c>
      <c r="G37" s="26" t="s">
        <v>27</v>
      </c>
      <c r="H37" s="26" t="s">
        <v>26</v>
      </c>
      <c r="I37" s="25" t="s">
        <v>25</v>
      </c>
    </row>
    <row r="38" spans="3:11" ht="27.75" customHeight="1" thickBot="1" x14ac:dyDescent="0.25">
      <c r="C38" s="24" t="s">
        <v>24</v>
      </c>
      <c r="D38" s="23">
        <v>142943.81000000006</v>
      </c>
      <c r="E38" s="15">
        <v>1479097.93</v>
      </c>
      <c r="F38" s="15">
        <v>1392121.51</v>
      </c>
      <c r="G38" s="15">
        <f>+E38</f>
        <v>1479097.93</v>
      </c>
      <c r="H38" s="15">
        <f t="shared" ref="H38:H47" si="0">+D38+E38-F38</f>
        <v>229920.22999999998</v>
      </c>
      <c r="I38" s="48" t="s">
        <v>23</v>
      </c>
      <c r="J38" s="22">
        <f>114814.85-3383.67+12.53-4.39+38.94-13.63+4.58-1.69+50.21-18.59-D38</f>
        <v>-31444.670000000042</v>
      </c>
      <c r="K38" s="22">
        <f>118052.11-3.56+441.29-0.02+1550.69-0.06+148.03-0.01+1655.75-0.07+1.7-1.69+18.62-18.59-H38</f>
        <v>-108076.04</v>
      </c>
    </row>
    <row r="39" spans="3:11" ht="14.25" customHeight="1" thickBot="1" x14ac:dyDescent="0.25">
      <c r="C39" s="13" t="s">
        <v>22</v>
      </c>
      <c r="D39" s="17">
        <v>28296.380000000005</v>
      </c>
      <c r="E39" s="20">
        <v>296303.58</v>
      </c>
      <c r="F39" s="20">
        <v>278636.21999999997</v>
      </c>
      <c r="G39" s="15">
        <v>48722</v>
      </c>
      <c r="H39" s="15">
        <f t="shared" si="0"/>
        <v>45963.740000000049</v>
      </c>
      <c r="I39" s="49"/>
      <c r="J39" s="22">
        <f>23550.36-0.71</f>
        <v>23549.65</v>
      </c>
    </row>
    <row r="40" spans="3:11" ht="13.5" hidden="1" customHeight="1" thickBot="1" x14ac:dyDescent="0.25">
      <c r="C40" s="19" t="s">
        <v>21</v>
      </c>
      <c r="D40" s="21">
        <v>0</v>
      </c>
      <c r="E40" s="20"/>
      <c r="F40" s="20"/>
      <c r="G40" s="15"/>
      <c r="H40" s="15">
        <f t="shared" si="0"/>
        <v>0</v>
      </c>
      <c r="I40" s="18"/>
    </row>
    <row r="41" spans="3:11" ht="12.75" customHeight="1" thickBot="1" x14ac:dyDescent="0.25">
      <c r="C41" s="13" t="s">
        <v>20</v>
      </c>
      <c r="D41" s="17">
        <v>17459.499999999971</v>
      </c>
      <c r="E41" s="20">
        <v>129381.08</v>
      </c>
      <c r="F41" s="20">
        <v>124110.26</v>
      </c>
      <c r="G41" s="15">
        <f>+E41</f>
        <v>129381.08</v>
      </c>
      <c r="H41" s="15">
        <f t="shared" si="0"/>
        <v>22730.319999999963</v>
      </c>
      <c r="I41" s="18" t="s">
        <v>19</v>
      </c>
      <c r="J41" s="1">
        <f>14480.92-0.42</f>
        <v>14480.5</v>
      </c>
    </row>
    <row r="42" spans="3:11" ht="30" customHeight="1" thickBot="1" x14ac:dyDescent="0.25">
      <c r="C42" s="13" t="s">
        <v>18</v>
      </c>
      <c r="D42" s="17">
        <v>30820.070000000065</v>
      </c>
      <c r="E42" s="20">
        <v>322427.73</v>
      </c>
      <c r="F42" s="20">
        <v>303188.02</v>
      </c>
      <c r="G42" s="15">
        <v>306690.12</v>
      </c>
      <c r="H42" s="15">
        <f t="shared" si="0"/>
        <v>50059.780000000028</v>
      </c>
      <c r="I42" s="14" t="s">
        <v>17</v>
      </c>
      <c r="J42" s="1">
        <f>22066.17-717.94+2304.74</f>
        <v>23652.97</v>
      </c>
      <c r="K42" s="1">
        <f>9.63+3776.42+21840.09-0.78</f>
        <v>25625.360000000001</v>
      </c>
    </row>
    <row r="43" spans="3:11" ht="23.25" customHeight="1" thickBot="1" x14ac:dyDescent="0.25">
      <c r="C43" s="13" t="s">
        <v>16</v>
      </c>
      <c r="D43" s="17">
        <v>1269.5200000000004</v>
      </c>
      <c r="E43" s="16">
        <v>14693.56</v>
      </c>
      <c r="F43" s="16">
        <v>13687.52</v>
      </c>
      <c r="G43" s="15">
        <f>+E43</f>
        <v>14693.56</v>
      </c>
      <c r="H43" s="15">
        <f t="shared" si="0"/>
        <v>2275.5599999999995</v>
      </c>
      <c r="I43" s="14" t="s">
        <v>15</v>
      </c>
    </row>
    <row r="44" spans="3:11" ht="13.5" customHeight="1" thickBot="1" x14ac:dyDescent="0.25">
      <c r="C44" s="19" t="s">
        <v>14</v>
      </c>
      <c r="D44" s="17">
        <v>22103.709999999992</v>
      </c>
      <c r="E44" s="16">
        <v>159881.46</v>
      </c>
      <c r="F44" s="16">
        <v>157308.76999999999</v>
      </c>
      <c r="G44" s="15">
        <f>+E44</f>
        <v>159881.46</v>
      </c>
      <c r="H44" s="15">
        <f t="shared" si="0"/>
        <v>24676.399999999994</v>
      </c>
      <c r="I44" s="18"/>
      <c r="J44" s="1">
        <f>18121.35-0.84</f>
        <v>18120.509999999998</v>
      </c>
    </row>
    <row r="45" spans="3:11" ht="13.5" customHeight="1" thickBot="1" x14ac:dyDescent="0.25">
      <c r="C45" s="19" t="s">
        <v>13</v>
      </c>
      <c r="D45" s="17">
        <v>15883.760000000009</v>
      </c>
      <c r="E45" s="16">
        <f>32347.27+20544.79</f>
        <v>52892.06</v>
      </c>
      <c r="F45" s="16">
        <f>39295.61+22331.26</f>
        <v>61626.869999999995</v>
      </c>
      <c r="G45" s="15">
        <f>+E45</f>
        <v>52892.06</v>
      </c>
      <c r="H45" s="15">
        <f t="shared" si="0"/>
        <v>7148.9500000000116</v>
      </c>
      <c r="I45" s="18"/>
      <c r="J45" s="1">
        <f>4746.93-108.86+2534.11-53.9</f>
        <v>7118.2800000000007</v>
      </c>
      <c r="K45" s="1">
        <f>9058.08-290.2+4016.78-143.68</f>
        <v>12640.98</v>
      </c>
    </row>
    <row r="46" spans="3:11" ht="13.5" customHeight="1" thickBot="1" x14ac:dyDescent="0.25">
      <c r="C46" s="19" t="s">
        <v>12</v>
      </c>
      <c r="D46" s="17">
        <v>5408.5299999999988</v>
      </c>
      <c r="E46" s="16">
        <f>41184.41+12033.43</f>
        <v>53217.840000000004</v>
      </c>
      <c r="F46" s="16">
        <f>0.16+38460.87+0.01+11033.35</f>
        <v>49494.390000000007</v>
      </c>
      <c r="G46" s="15">
        <f>+E46</f>
        <v>53217.840000000004</v>
      </c>
      <c r="H46" s="15">
        <f t="shared" si="0"/>
        <v>9131.9799999999959</v>
      </c>
      <c r="I46" s="18" t="s">
        <v>11</v>
      </c>
    </row>
    <row r="47" spans="3:11" ht="13.5" customHeight="1" thickBot="1" x14ac:dyDescent="0.25">
      <c r="C47" s="13" t="s">
        <v>10</v>
      </c>
      <c r="D47" s="17">
        <v>3361.4999999999854</v>
      </c>
      <c r="E47" s="16">
        <v>37547.99</v>
      </c>
      <c r="F47" s="16">
        <v>35080.44</v>
      </c>
      <c r="G47" s="15">
        <f>+E47</f>
        <v>37547.99</v>
      </c>
      <c r="H47" s="15">
        <f t="shared" si="0"/>
        <v>5829.0499999999811</v>
      </c>
      <c r="I47" s="14" t="s">
        <v>9</v>
      </c>
      <c r="J47" s="1">
        <f>2986.35-0.09</f>
        <v>2986.2599999999998</v>
      </c>
    </row>
    <row r="48" spans="3:11" s="10" customFormat="1" ht="13.5" customHeight="1" thickBot="1" x14ac:dyDescent="0.25">
      <c r="C48" s="13" t="s">
        <v>8</v>
      </c>
      <c r="D48" s="12">
        <f>SUM(D38:D47)</f>
        <v>267546.78000000009</v>
      </c>
      <c r="E48" s="12">
        <f>SUM(E38:E47)</f>
        <v>2545443.2300000004</v>
      </c>
      <c r="F48" s="12">
        <f>SUM(F38:F47)</f>
        <v>2415254</v>
      </c>
      <c r="G48" s="12">
        <f>SUM(G38:G47)</f>
        <v>2282124.04</v>
      </c>
      <c r="H48" s="12">
        <f>SUM(H38:H47)</f>
        <v>397736.01</v>
      </c>
      <c r="I48" s="11"/>
    </row>
    <row r="49" spans="3:9" ht="13.5" customHeight="1" thickBot="1" x14ac:dyDescent="0.25">
      <c r="C49" s="50" t="s">
        <v>7</v>
      </c>
      <c r="D49" s="50"/>
      <c r="E49" s="50"/>
      <c r="F49" s="50"/>
      <c r="G49" s="50"/>
      <c r="H49" s="50"/>
      <c r="I49" s="50"/>
    </row>
    <row r="50" spans="3:9" ht="40.5" customHeight="1" thickBot="1" x14ac:dyDescent="0.25">
      <c r="C50" s="9" t="s">
        <v>6</v>
      </c>
      <c r="D50" s="37" t="s">
        <v>5</v>
      </c>
      <c r="E50" s="37"/>
      <c r="F50" s="37"/>
      <c r="G50" s="37"/>
      <c r="H50" s="37"/>
      <c r="I50" s="8" t="s">
        <v>4</v>
      </c>
    </row>
    <row r="51" spans="3:9" ht="21.75" customHeight="1" x14ac:dyDescent="0.3">
      <c r="C51" s="7" t="s">
        <v>3</v>
      </c>
      <c r="D51" s="7"/>
      <c r="E51" s="7"/>
      <c r="F51" s="7"/>
      <c r="G51" s="7"/>
      <c r="H51" s="6">
        <f>+H35+H48</f>
        <v>1102408.9899999998</v>
      </c>
    </row>
    <row r="52" spans="3:9" ht="15" hidden="1" x14ac:dyDescent="0.25">
      <c r="C52" s="5" t="s">
        <v>2</v>
      </c>
      <c r="D52" s="5"/>
    </row>
    <row r="53" spans="3:9" ht="12.75" hidden="1" customHeight="1" x14ac:dyDescent="0.2">
      <c r="C53" s="4" t="s">
        <v>1</v>
      </c>
    </row>
    <row r="54" spans="3:9" x14ac:dyDescent="0.2">
      <c r="E54" s="3"/>
      <c r="F54" s="3"/>
    </row>
    <row r="55" spans="3:9" x14ac:dyDescent="0.2">
      <c r="D55" s="3"/>
      <c r="E55" s="3"/>
      <c r="F55" s="3"/>
      <c r="G55" s="3"/>
      <c r="H55" s="3"/>
    </row>
    <row r="56" spans="3:9" hidden="1" x14ac:dyDescent="0.2">
      <c r="D56" s="3"/>
      <c r="H56" s="2">
        <f>50059.78+229920.23+5829.05+22730.32+2275.56+4871.3+2277.65+45963.74+18.46+7276.28+1.69+1835.55+24676.4</f>
        <v>397736.01000000007</v>
      </c>
    </row>
    <row r="57" spans="3:9" hidden="1" x14ac:dyDescent="0.2">
      <c r="H57" s="3">
        <f>H56-H48</f>
        <v>0</v>
      </c>
    </row>
    <row r="58" spans="3:9" x14ac:dyDescent="0.2">
      <c r="C58" s="2" t="s">
        <v>0</v>
      </c>
      <c r="E58" s="3">
        <f>+E48+E35+5580</f>
        <v>5411423.2600000007</v>
      </c>
      <c r="F58" s="3"/>
      <c r="G58" s="3">
        <f>+G48+G35</f>
        <v>4847241.74</v>
      </c>
      <c r="H58" s="3"/>
    </row>
  </sheetData>
  <mergeCells count="10">
    <mergeCell ref="D50:H50"/>
    <mergeCell ref="I30:I34"/>
    <mergeCell ref="C29:I29"/>
    <mergeCell ref="C36:I36"/>
    <mergeCell ref="C24:I24"/>
    <mergeCell ref="C25:I25"/>
    <mergeCell ref="C26:I26"/>
    <mergeCell ref="C27:I27"/>
    <mergeCell ref="I38:I39"/>
    <mergeCell ref="C49:I4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6" zoomScaleNormal="100" zoomScaleSheetLayoutView="120" workbookViewId="0">
      <selection activeCell="G25" sqref="G25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5703125" style="51" customWidth="1"/>
    <col min="10" max="16384" width="9.140625" style="51"/>
  </cols>
  <sheetData>
    <row r="13" spans="1:9" x14ac:dyDescent="0.25">
      <c r="A13" s="57" t="s">
        <v>66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65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64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55" t="s">
        <v>63</v>
      </c>
      <c r="B16" s="55" t="s">
        <v>62</v>
      </c>
      <c r="C16" s="55" t="s">
        <v>61</v>
      </c>
      <c r="D16" s="55" t="s">
        <v>60</v>
      </c>
      <c r="E16" s="55" t="s">
        <v>59</v>
      </c>
      <c r="F16" s="56" t="s">
        <v>58</v>
      </c>
      <c r="G16" s="56" t="s">
        <v>57</v>
      </c>
      <c r="H16" s="55" t="s">
        <v>56</v>
      </c>
      <c r="I16" s="55" t="s">
        <v>55</v>
      </c>
    </row>
    <row r="17" spans="1:9" x14ac:dyDescent="0.25">
      <c r="A17" s="54" t="s">
        <v>54</v>
      </c>
      <c r="B17" s="53">
        <v>-94.756640000000004</v>
      </c>
      <c r="C17" s="53"/>
      <c r="D17" s="53">
        <v>296.30358000000001</v>
      </c>
      <c r="E17" s="53">
        <v>278.63621999999998</v>
      </c>
      <c r="F17" s="53">
        <v>5.58</v>
      </c>
      <c r="G17" s="53">
        <v>48.722000000000001</v>
      </c>
      <c r="H17" s="53">
        <v>45.963740000000001</v>
      </c>
      <c r="I17" s="53">
        <f>B17+D17+F17-G17</f>
        <v>158.40494000000001</v>
      </c>
    </row>
    <row r="19" spans="1:9" x14ac:dyDescent="0.25">
      <c r="A19" s="51" t="s">
        <v>53</v>
      </c>
    </row>
    <row r="20" spans="1:9" x14ac:dyDescent="0.25">
      <c r="A20" s="52" t="s">
        <v>52</v>
      </c>
    </row>
    <row r="21" spans="1:9" x14ac:dyDescent="0.25">
      <c r="A21" s="52" t="s">
        <v>51</v>
      </c>
    </row>
    <row r="22" spans="1:9" x14ac:dyDescent="0.25">
      <c r="A22" s="52" t="s">
        <v>50</v>
      </c>
    </row>
    <row r="23" spans="1:9" x14ac:dyDescent="0.25">
      <c r="A23" s="52" t="s">
        <v>49</v>
      </c>
    </row>
    <row r="24" spans="1:9" x14ac:dyDescent="0.25">
      <c r="A24" s="52" t="s">
        <v>48</v>
      </c>
    </row>
    <row r="25" spans="1:9" x14ac:dyDescent="0.25">
      <c r="A25" s="52" t="s">
        <v>47</v>
      </c>
    </row>
    <row r="26" spans="1:9" x14ac:dyDescent="0.25">
      <c r="A26" s="52" t="s">
        <v>46</v>
      </c>
    </row>
    <row r="27" spans="1:9" x14ac:dyDescent="0.25">
      <c r="A27" s="52" t="s">
        <v>45</v>
      </c>
    </row>
    <row r="28" spans="1:9" x14ac:dyDescent="0.25">
      <c r="A28" s="52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Центральная7 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2019-03-19T11:49:19Z</dcterms:created>
  <dcterms:modified xsi:type="dcterms:W3CDTF">2019-03-21T08:10:46Z</dcterms:modified>
</cp:coreProperties>
</file>