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8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H29" i="1"/>
  <c r="K29" i="1"/>
  <c r="H30" i="1"/>
  <c r="K30" i="1"/>
  <c r="H31" i="1"/>
  <c r="K31" i="1"/>
  <c r="E32" i="1"/>
  <c r="H32" i="1" s="1"/>
  <c r="H33" i="1" s="1"/>
  <c r="F32" i="1"/>
  <c r="G32" i="1"/>
  <c r="K32" i="1"/>
  <c r="D33" i="1"/>
  <c r="E33" i="1"/>
  <c r="F33" i="1"/>
  <c r="G33" i="1"/>
  <c r="G36" i="1"/>
  <c r="H36" i="1"/>
  <c r="J36" i="1"/>
  <c r="K36" i="1"/>
  <c r="H37" i="1"/>
  <c r="H38" i="1"/>
  <c r="G39" i="1"/>
  <c r="H39" i="1"/>
  <c r="H40" i="1"/>
  <c r="J40" i="1"/>
  <c r="K40" i="1"/>
  <c r="G41" i="1"/>
  <c r="H41" i="1"/>
  <c r="G42" i="1"/>
  <c r="H42" i="1"/>
  <c r="G43" i="1"/>
  <c r="H43" i="1"/>
  <c r="E44" i="1"/>
  <c r="H44" i="1" s="1"/>
  <c r="H47" i="1" s="1"/>
  <c r="F44" i="1"/>
  <c r="G44" i="1"/>
  <c r="E45" i="1"/>
  <c r="F45" i="1"/>
  <c r="G45" i="1"/>
  <c r="H45" i="1"/>
  <c r="J45" i="1"/>
  <c r="K45" i="1"/>
  <c r="G46" i="1"/>
  <c r="H46" i="1"/>
  <c r="D47" i="1"/>
  <c r="E47" i="1"/>
  <c r="F47" i="1"/>
  <c r="G47" i="1"/>
  <c r="H55" i="1"/>
  <c r="E56" i="1"/>
  <c r="G56" i="1"/>
  <c r="H50" i="1" l="1"/>
</calcChain>
</file>

<file path=xl/sharedStrings.xml><?xml version="1.0" encoding="utf-8"?>
<sst xmlns="http://schemas.openxmlformats.org/spreadsheetml/2006/main" count="79" uniqueCount="72">
  <si>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</si>
  <si>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</si>
  <si>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</si>
  <si>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</si>
  <si>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</si>
  <si>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</si>
  <si>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</si>
  <si>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</si>
  <si>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</si>
  <si>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</si>
  <si>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</si>
  <si>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</si>
  <si>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</si>
  <si>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</si>
  <si>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</si>
  <si>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</si>
  <si>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</si>
  <si>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</si>
  <si>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</si>
  <si>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</si>
  <si>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</si>
  <si>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</si>
  <si>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</si>
  <si>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</si>
  <si>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Н/2009-82 от 01.03.2009г.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</si>
  <si>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</si>
  <si>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</si>
  <si>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</si>
  <si>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</si>
  <si>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</si>
  <si>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</si>
  <si>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</si>
  <si>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</si>
  <si>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</si>
  <si>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</si>
  <si>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</si>
  <si>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</si>
  <si>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</si>
  <si>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</si>
  <si>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</si>
  <si>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</si>
  <si>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</si>
  <si>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8/1  по ул. Центральная с 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</si>
  <si>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</si>
  <si>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</si>
  <si>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</si>
  <si>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восстановление асфальтового покрытия - 3000.00р.</t>
  </si>
  <si>
    <t>ремонт лифтов - 372976.70р.</t>
  </si>
  <si>
    <t>ремонт и восстановление герметизации стеновых панелей - 49500.00р.</t>
  </si>
  <si>
    <t>расходный инвентарь - 3177.88р</t>
  </si>
  <si>
    <t>аварийное обслуживание - 2923.26р.</t>
  </si>
  <si>
    <t>работы по электрике - 4076.76р.</t>
  </si>
  <si>
    <t>ремонт систем ХВС, ГВС - 3661.90р.</t>
  </si>
  <si>
    <t>смена прокладок, замена КТПР в ТП- 4602.53р.</t>
  </si>
  <si>
    <t>ремонт цо - 10133.07р.</t>
  </si>
  <si>
    <t>смена обделок из листовой стали парапетов - 5316.26р.</t>
  </si>
  <si>
    <t>окраска стен - 18248.27р.</t>
  </si>
  <si>
    <t>смена кранов водоразборных - 294.17р.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</si>
  <si>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477.91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</si>
  <si>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</si>
  <si>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</si>
  <si>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</si>
  <si>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</si>
  <si>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</si>
  <si>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</si>
  <si>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</si>
  <si>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</si>
  <si>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</si>
  <si>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</si>
  <si>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8/1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</si>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</sst>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 applyFill="1"/>
    <xf numFmtId="0" fontId="1" fillId="0" borderId="0" xfId="1" applyFill="1" applyBorder="1"/>
    <xf numFmtId="0" fontId="1" fillId="0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K56"/>
  <sheetViews>
    <sheetView tabSelected="1" topLeftCell="C13" zoomScaleNormal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4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45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4.25" x14ac:dyDescent="0.2">
      <c r="C22" s="41" t="s">
        <v>44</v>
      </c>
      <c r="D22" s="41"/>
      <c r="E22" s="41"/>
      <c r="F22" s="41"/>
      <c r="G22" s="41"/>
      <c r="H22" s="41"/>
      <c r="I22" s="41"/>
    </row>
    <row r="23" spans="3:11" x14ac:dyDescent="0.2">
      <c r="C23" s="42" t="s">
        <v>43</v>
      </c>
      <c r="D23" s="42"/>
      <c r="E23" s="42"/>
      <c r="F23" s="42"/>
      <c r="G23" s="42"/>
      <c r="H23" s="42"/>
      <c r="I23" s="42"/>
    </row>
    <row r="24" spans="3:11" x14ac:dyDescent="0.2">
      <c r="C24" s="42" t="s">
        <v>42</v>
      </c>
      <c r="D24" s="42"/>
      <c r="E24" s="42"/>
      <c r="F24" s="42"/>
      <c r="G24" s="42"/>
      <c r="H24" s="42"/>
      <c r="I24" s="42"/>
    </row>
    <row r="25" spans="3:11" ht="6" customHeight="1" thickBot="1" x14ac:dyDescent="0.25">
      <c r="C25" s="47"/>
      <c r="D25" s="47"/>
      <c r="E25" s="47"/>
      <c r="F25" s="47"/>
      <c r="G25" s="47"/>
      <c r="H25" s="47"/>
      <c r="I25" s="47"/>
    </row>
    <row r="26" spans="3:11" ht="52.5" customHeight="1" thickBot="1" x14ac:dyDescent="0.25">
      <c r="C26" s="24" t="s">
        <v>32</v>
      </c>
      <c r="D26" s="27" t="s">
        <v>31</v>
      </c>
      <c r="E26" s="26" t="s">
        <v>30</v>
      </c>
      <c r="F26" s="26" t="s">
        <v>29</v>
      </c>
      <c r="G26" s="26" t="s">
        <v>28</v>
      </c>
      <c r="H26" s="26" t="s">
        <v>27</v>
      </c>
      <c r="I26" s="27" t="s">
        <v>41</v>
      </c>
    </row>
    <row r="27" spans="3:11" ht="13.5" customHeight="1" thickBot="1" x14ac:dyDescent="0.25">
      <c r="C27" s="44" t="s">
        <v>40</v>
      </c>
      <c r="D27" s="45"/>
      <c r="E27" s="45"/>
      <c r="F27" s="45"/>
      <c r="G27" s="45"/>
      <c r="H27" s="45"/>
      <c r="I27" s="46"/>
    </row>
    <row r="28" spans="3:11" ht="13.5" customHeight="1" thickBot="1" x14ac:dyDescent="0.25">
      <c r="C28" s="13" t="s">
        <v>39</v>
      </c>
      <c r="D28" s="17">
        <v>491046.53</v>
      </c>
      <c r="E28" s="16">
        <v>1458038.54</v>
      </c>
      <c r="F28" s="16">
        <v>1503862.26</v>
      </c>
      <c r="G28" s="16">
        <v>1497157.56</v>
      </c>
      <c r="H28" s="16">
        <f>+D28+E28-F28</f>
        <v>445222.81000000006</v>
      </c>
      <c r="I28" s="48" t="s">
        <v>38</v>
      </c>
      <c r="K28" s="29">
        <f>387020.85+179916.73</f>
        <v>566937.57999999996</v>
      </c>
    </row>
    <row r="29" spans="3:11" ht="13.5" customHeight="1" thickBot="1" x14ac:dyDescent="0.25">
      <c r="C29" s="13" t="s">
        <v>37</v>
      </c>
      <c r="D29" s="17">
        <v>357670.23000000021</v>
      </c>
      <c r="E29" s="15">
        <v>696479.88</v>
      </c>
      <c r="F29" s="15">
        <v>653368.97</v>
      </c>
      <c r="G29" s="16">
        <v>630536.55000000005</v>
      </c>
      <c r="H29" s="16">
        <f>+D29+E29-F29</f>
        <v>400781.14000000036</v>
      </c>
      <c r="I29" s="49"/>
      <c r="K29" s="29">
        <f>205334.21-7971.22+160075.25</f>
        <v>357438.24</v>
      </c>
    </row>
    <row r="30" spans="3:11" ht="13.5" customHeight="1" thickBot="1" x14ac:dyDescent="0.25">
      <c r="C30" s="13" t="s">
        <v>36</v>
      </c>
      <c r="D30" s="17">
        <v>155405.22999999998</v>
      </c>
      <c r="E30" s="15">
        <v>392744.91</v>
      </c>
      <c r="F30" s="15">
        <v>356219.11</v>
      </c>
      <c r="G30" s="16">
        <v>312057.75</v>
      </c>
      <c r="H30" s="16">
        <f>+D30+E30-F30</f>
        <v>191931.02999999991</v>
      </c>
      <c r="I30" s="49"/>
      <c r="K30" s="29">
        <f>42309.83+4998.97+104362.87-6075.83</f>
        <v>145595.84</v>
      </c>
    </row>
    <row r="31" spans="3:11" ht="13.5" customHeight="1" thickBot="1" x14ac:dyDescent="0.25">
      <c r="C31" s="13" t="s">
        <v>35</v>
      </c>
      <c r="D31" s="17">
        <v>110881.36000000004</v>
      </c>
      <c r="E31" s="15">
        <v>295228.62</v>
      </c>
      <c r="F31" s="15">
        <v>267739.28999999998</v>
      </c>
      <c r="G31" s="16">
        <v>238679.04000000001</v>
      </c>
      <c r="H31" s="16">
        <f>+D31+E31-F31</f>
        <v>138370.69000000006</v>
      </c>
      <c r="I31" s="49"/>
      <c r="K31" s="1">
        <f>14681+38311.22-2132.67+17937.81+28124.69-972.7</f>
        <v>95949.35</v>
      </c>
    </row>
    <row r="32" spans="3:11" ht="13.5" customHeight="1" thickBot="1" x14ac:dyDescent="0.25">
      <c r="C32" s="13" t="s">
        <v>34</v>
      </c>
      <c r="D32" s="17">
        <v>7303.57</v>
      </c>
      <c r="E32" s="15">
        <f>1094.11+456.24+7180.8</f>
        <v>8731.15</v>
      </c>
      <c r="F32" s="15">
        <f>7138.02+2.85+103.93+961.15+519.46</f>
        <v>8725.41</v>
      </c>
      <c r="G32" s="16">
        <f>+E32</f>
        <v>8731.15</v>
      </c>
      <c r="H32" s="16">
        <f>+D32+E32-F32</f>
        <v>7309.3099999999995</v>
      </c>
      <c r="I32" s="50"/>
      <c r="K32" s="29">
        <f>1416.13-0.67+2178.26+3989.69+39.44-0.85</f>
        <v>7621.9999999999991</v>
      </c>
    </row>
    <row r="33" spans="3:11" ht="13.5" customHeight="1" thickBot="1" x14ac:dyDescent="0.25">
      <c r="C33" s="13" t="s">
        <v>8</v>
      </c>
      <c r="D33" s="12">
        <f>SUM(D28:D32)</f>
        <v>1122306.9200000004</v>
      </c>
      <c r="E33" s="12">
        <f>SUM(E28:E32)</f>
        <v>2851223.1</v>
      </c>
      <c r="F33" s="12">
        <f>SUM(F28:F32)</f>
        <v>2789915.04</v>
      </c>
      <c r="G33" s="12">
        <f>SUM(G28:G32)</f>
        <v>2687162.0500000003</v>
      </c>
      <c r="H33" s="12">
        <f>SUM(H28:H32)</f>
        <v>1183614.9800000004</v>
      </c>
      <c r="I33" s="28"/>
    </row>
    <row r="34" spans="3:11" ht="13.5" customHeight="1" thickBot="1" x14ac:dyDescent="0.25">
      <c r="C34" s="43" t="s">
        <v>33</v>
      </c>
      <c r="D34" s="43"/>
      <c r="E34" s="43"/>
      <c r="F34" s="43"/>
      <c r="G34" s="43"/>
      <c r="H34" s="43"/>
      <c r="I34" s="43"/>
    </row>
    <row r="35" spans="3:11" ht="51.75" customHeight="1" thickBot="1" x14ac:dyDescent="0.25">
      <c r="C35" s="18" t="s">
        <v>32</v>
      </c>
      <c r="D35" s="27" t="s">
        <v>31</v>
      </c>
      <c r="E35" s="26" t="s">
        <v>30</v>
      </c>
      <c r="F35" s="26" t="s">
        <v>29</v>
      </c>
      <c r="G35" s="26" t="s">
        <v>28</v>
      </c>
      <c r="H35" s="26" t="s">
        <v>27</v>
      </c>
      <c r="I35" s="25" t="s">
        <v>26</v>
      </c>
    </row>
    <row r="36" spans="3:11" ht="21.75" customHeight="1" thickBot="1" x14ac:dyDescent="0.25">
      <c r="C36" s="24" t="s">
        <v>25</v>
      </c>
      <c r="D36" s="23">
        <v>339918.90999999992</v>
      </c>
      <c r="E36" s="19">
        <v>1471515.12</v>
      </c>
      <c r="F36" s="19">
        <v>1407419.46</v>
      </c>
      <c r="G36" s="16">
        <f>+E36</f>
        <v>1471515.12</v>
      </c>
      <c r="H36" s="19">
        <f t="shared" ref="H36:H46" si="0">+D36+E36-F36</f>
        <v>404014.57000000007</v>
      </c>
      <c r="I36" s="38" t="s">
        <v>24</v>
      </c>
      <c r="J36" s="22">
        <f>312755.24+57.19-0.14+179.56-0.44+18.73+182.89-D36</f>
        <v>-26725.879999999946</v>
      </c>
      <c r="K36" s="22">
        <f>367612.31+911.98+2918.72+371.48+3597.29+10.57+103.25-H36</f>
        <v>-28488.970000000147</v>
      </c>
    </row>
    <row r="37" spans="3:11" ht="14.25" customHeight="1" thickBot="1" x14ac:dyDescent="0.25">
      <c r="C37" s="13" t="s">
        <v>23</v>
      </c>
      <c r="D37" s="17">
        <v>67122.320000000123</v>
      </c>
      <c r="E37" s="16">
        <v>294790.08</v>
      </c>
      <c r="F37" s="16">
        <v>281470.01</v>
      </c>
      <c r="G37" s="16">
        <v>477910.85</v>
      </c>
      <c r="H37" s="19">
        <f t="shared" si="0"/>
        <v>80442.39000000013</v>
      </c>
      <c r="I37" s="39"/>
      <c r="J37" s="22"/>
    </row>
    <row r="38" spans="3:11" ht="13.5" hidden="1" customHeight="1" thickBot="1" x14ac:dyDescent="0.25">
      <c r="C38" s="18" t="s">
        <v>22</v>
      </c>
      <c r="D38" s="21">
        <v>0</v>
      </c>
      <c r="E38" s="16"/>
      <c r="F38" s="16"/>
      <c r="G38" s="16"/>
      <c r="H38" s="19">
        <f t="shared" si="0"/>
        <v>0</v>
      </c>
      <c r="I38" s="11"/>
    </row>
    <row r="39" spans="3:11" ht="12.75" customHeight="1" thickBot="1" x14ac:dyDescent="0.25">
      <c r="C39" s="13" t="s">
        <v>21</v>
      </c>
      <c r="D39" s="17">
        <v>42740.090000000055</v>
      </c>
      <c r="E39" s="16">
        <v>128244.94</v>
      </c>
      <c r="F39" s="16">
        <v>130446.88</v>
      </c>
      <c r="G39" s="16">
        <f>+E39</f>
        <v>128244.94</v>
      </c>
      <c r="H39" s="19">
        <f t="shared" si="0"/>
        <v>40538.150000000052</v>
      </c>
      <c r="I39" s="20" t="s">
        <v>20</v>
      </c>
    </row>
    <row r="40" spans="3:11" ht="30" customHeight="1" thickBot="1" x14ac:dyDescent="0.25">
      <c r="C40" s="13" t="s">
        <v>19</v>
      </c>
      <c r="D40" s="17">
        <v>73196.629999999946</v>
      </c>
      <c r="E40" s="16">
        <v>320781.24</v>
      </c>
      <c r="F40" s="16">
        <v>306359.21999999997</v>
      </c>
      <c r="G40" s="16">
        <v>350583.32</v>
      </c>
      <c r="H40" s="19">
        <f t="shared" si="0"/>
        <v>87618.649999999965</v>
      </c>
      <c r="I40" s="14" t="s">
        <v>18</v>
      </c>
      <c r="J40" s="1">
        <f>26199.19+40110.98</f>
        <v>66310.17</v>
      </c>
      <c r="K40" s="1">
        <f>40987.33+19100.16+18915.49</f>
        <v>79002.98000000001</v>
      </c>
    </row>
    <row r="41" spans="3:11" ht="27.75" customHeight="1" thickBot="1" x14ac:dyDescent="0.25">
      <c r="C41" s="13" t="s">
        <v>17</v>
      </c>
      <c r="D41" s="17">
        <v>3338.3900000000012</v>
      </c>
      <c r="E41" s="15">
        <v>15429.84</v>
      </c>
      <c r="F41" s="15">
        <v>14565.14</v>
      </c>
      <c r="G41" s="16">
        <f t="shared" ref="G41:G46" si="1">+E41</f>
        <v>15429.84</v>
      </c>
      <c r="H41" s="19">
        <f t="shared" si="0"/>
        <v>4203.0900000000038</v>
      </c>
      <c r="I41" s="14" t="s">
        <v>16</v>
      </c>
    </row>
    <row r="42" spans="3:11" ht="13.5" customHeight="1" thickBot="1" x14ac:dyDescent="0.25">
      <c r="C42" s="18" t="s">
        <v>15</v>
      </c>
      <c r="D42" s="17">
        <v>52980.139999999985</v>
      </c>
      <c r="E42" s="15">
        <v>158285.76999999999</v>
      </c>
      <c r="F42" s="15">
        <v>162433.72</v>
      </c>
      <c r="G42" s="16">
        <f t="shared" si="1"/>
        <v>158285.76999999999</v>
      </c>
      <c r="H42" s="19">
        <f t="shared" si="0"/>
        <v>48832.189999999973</v>
      </c>
      <c r="I42" s="20"/>
    </row>
    <row r="43" spans="3:11" ht="13.5" customHeight="1" thickBot="1" x14ac:dyDescent="0.25">
      <c r="C43" s="13" t="s">
        <v>14</v>
      </c>
      <c r="D43" s="17">
        <v>8602.080000000009</v>
      </c>
      <c r="E43" s="15">
        <v>38979.72</v>
      </c>
      <c r="F43" s="15">
        <v>36920.71</v>
      </c>
      <c r="G43" s="16">
        <f t="shared" si="1"/>
        <v>38979.72</v>
      </c>
      <c r="H43" s="19">
        <f t="shared" si="0"/>
        <v>10661.090000000011</v>
      </c>
      <c r="I43" s="14" t="s">
        <v>13</v>
      </c>
    </row>
    <row r="44" spans="3:11" ht="13.5" customHeight="1" thickBot="1" x14ac:dyDescent="0.25">
      <c r="C44" s="13" t="s">
        <v>12</v>
      </c>
      <c r="D44" s="17">
        <v>10713.679999999993</v>
      </c>
      <c r="E44" s="15">
        <f>47473.1+12021.6</f>
        <v>59494.7</v>
      </c>
      <c r="F44" s="15">
        <f>6.11+45002.99+0.62+11231.81</f>
        <v>56241.53</v>
      </c>
      <c r="G44" s="16">
        <f t="shared" si="1"/>
        <v>59494.7</v>
      </c>
      <c r="H44" s="16">
        <f t="shared" si="0"/>
        <v>13966.849999999991</v>
      </c>
      <c r="I44" s="14" t="s">
        <v>11</v>
      </c>
    </row>
    <row r="45" spans="3:11" ht="13.5" customHeight="1" thickBot="1" x14ac:dyDescent="0.25">
      <c r="C45" s="18" t="s">
        <v>10</v>
      </c>
      <c r="D45" s="17">
        <v>92145.33</v>
      </c>
      <c r="E45" s="15">
        <f>36780.8+35406.51</f>
        <v>72187.31</v>
      </c>
      <c r="F45" s="15">
        <f>43981.69+35894.56</f>
        <v>79876.25</v>
      </c>
      <c r="G45" s="16">
        <f t="shared" si="1"/>
        <v>72187.31</v>
      </c>
      <c r="H45" s="16">
        <f t="shared" si="0"/>
        <v>84456.390000000014</v>
      </c>
      <c r="I45" s="14"/>
      <c r="J45" s="1">
        <f>7287.78+4237.46</f>
        <v>11525.24</v>
      </c>
      <c r="K45" s="1">
        <f>41726.89+23836.52</f>
        <v>65563.41</v>
      </c>
    </row>
    <row r="46" spans="3:11" ht="13.5" hidden="1" customHeight="1" thickBot="1" x14ac:dyDescent="0.25">
      <c r="C46" s="13" t="s">
        <v>9</v>
      </c>
      <c r="D46" s="17">
        <v>0</v>
      </c>
      <c r="E46" s="15"/>
      <c r="F46" s="15"/>
      <c r="G46" s="16">
        <f t="shared" si="1"/>
        <v>0</v>
      </c>
      <c r="H46" s="15">
        <f t="shared" si="0"/>
        <v>0</v>
      </c>
      <c r="I46" s="14"/>
    </row>
    <row r="47" spans="3:11" s="10" customFormat="1" ht="13.5" customHeight="1" thickBot="1" x14ac:dyDescent="0.25">
      <c r="C47" s="13" t="s">
        <v>8</v>
      </c>
      <c r="D47" s="12">
        <f>SUM(D36:D46)</f>
        <v>690757.57</v>
      </c>
      <c r="E47" s="12">
        <f>SUM(E36:E46)</f>
        <v>2559708.7200000002</v>
      </c>
      <c r="F47" s="12">
        <f>SUM(F36:F46)</f>
        <v>2475732.9200000004</v>
      </c>
      <c r="G47" s="12">
        <f>SUM(G36:G46)</f>
        <v>2772631.5700000003</v>
      </c>
      <c r="H47" s="12">
        <f>SUM(H36:H46)</f>
        <v>774733.37000000011</v>
      </c>
      <c r="I47" s="11"/>
    </row>
    <row r="48" spans="3:11" ht="13.5" customHeight="1" thickBot="1" x14ac:dyDescent="0.25">
      <c r="C48" s="40" t="s">
        <v>7</v>
      </c>
      <c r="D48" s="40"/>
      <c r="E48" s="40"/>
      <c r="F48" s="40"/>
      <c r="G48" s="40"/>
      <c r="H48" s="40"/>
      <c r="I48" s="40"/>
    </row>
    <row r="49" spans="3:9" ht="39.75" customHeight="1" thickBot="1" x14ac:dyDescent="0.25">
      <c r="C49" s="9" t="s">
        <v>6</v>
      </c>
      <c r="D49" s="37" t="s">
        <v>5</v>
      </c>
      <c r="E49" s="37"/>
      <c r="F49" s="37"/>
      <c r="G49" s="37"/>
      <c r="H49" s="37"/>
      <c r="I49" s="8" t="s">
        <v>4</v>
      </c>
    </row>
    <row r="50" spans="3:9" ht="18.75" customHeight="1" x14ac:dyDescent="0.3">
      <c r="C50" s="7" t="s">
        <v>3</v>
      </c>
      <c r="D50" s="7"/>
      <c r="E50" s="7"/>
      <c r="F50" s="7"/>
      <c r="G50" s="7"/>
      <c r="H50" s="6">
        <f>+H33+H47</f>
        <v>1958348.3500000006</v>
      </c>
    </row>
    <row r="51" spans="3:9" ht="15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hidden="1" x14ac:dyDescent="0.2">
      <c r="D55" s="3"/>
      <c r="H55" s="2">
        <f>87618.65+404014.57+10661.09+40538.15+4203.09+52394.83+32061.56+80442.39+48832.19+50.31+11360.1+5.16+2551.28</f>
        <v>774733.37000000011</v>
      </c>
    </row>
    <row r="56" spans="3:9" x14ac:dyDescent="0.2">
      <c r="C56" s="2" t="s">
        <v>0</v>
      </c>
      <c r="E56" s="3">
        <f>+E47+E33+5580</f>
        <v>5416511.8200000003</v>
      </c>
      <c r="F56" s="3"/>
      <c r="G56" s="3">
        <f>+G47+G33</f>
        <v>5459793.620000001</v>
      </c>
      <c r="H56" s="3"/>
    </row>
  </sheetData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9" zoomScaleNormal="100" zoomScaleSheetLayoutView="120" workbookViewId="0">
      <selection activeCell="F38" sqref="F38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85546875" style="51" customWidth="1"/>
    <col min="10" max="16384" width="9.140625" style="51"/>
  </cols>
  <sheetData>
    <row r="13" spans="1:9" x14ac:dyDescent="0.25">
      <c r="A13" s="60" t="s">
        <v>71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70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69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68</v>
      </c>
      <c r="B16" s="58" t="s">
        <v>67</v>
      </c>
      <c r="C16" s="58" t="s">
        <v>66</v>
      </c>
      <c r="D16" s="58" t="s">
        <v>65</v>
      </c>
      <c r="E16" s="58" t="s">
        <v>64</v>
      </c>
      <c r="F16" s="59" t="s">
        <v>63</v>
      </c>
      <c r="G16" s="59" t="s">
        <v>62</v>
      </c>
      <c r="H16" s="58" t="s">
        <v>61</v>
      </c>
      <c r="I16" s="58" t="s">
        <v>60</v>
      </c>
    </row>
    <row r="17" spans="1:9" x14ac:dyDescent="0.25">
      <c r="A17" s="57" t="s">
        <v>59</v>
      </c>
      <c r="B17" s="56">
        <v>-42.994309999999999</v>
      </c>
      <c r="C17" s="55"/>
      <c r="D17" s="55">
        <v>294.79007999999999</v>
      </c>
      <c r="E17" s="55">
        <v>281.47001</v>
      </c>
      <c r="F17" s="55">
        <v>5.58</v>
      </c>
      <c r="G17" s="55">
        <v>477.91084999999998</v>
      </c>
      <c r="H17" s="55">
        <v>80.442390000000003</v>
      </c>
      <c r="I17" s="55">
        <f>B17+D17+F17-G17</f>
        <v>-220.53507999999999</v>
      </c>
    </row>
    <row r="19" spans="1:9" x14ac:dyDescent="0.25">
      <c r="A19" s="51" t="s">
        <v>58</v>
      </c>
    </row>
    <row r="20" spans="1:9" x14ac:dyDescent="0.25">
      <c r="A20" s="54" t="s">
        <v>57</v>
      </c>
    </row>
    <row r="21" spans="1:9" x14ac:dyDescent="0.25">
      <c r="A21" s="53" t="s">
        <v>56</v>
      </c>
    </row>
    <row r="22" spans="1:9" x14ac:dyDescent="0.25">
      <c r="A22" s="53" t="s">
        <v>55</v>
      </c>
    </row>
    <row r="23" spans="1:9" x14ac:dyDescent="0.25">
      <c r="A23" s="53" t="s">
        <v>54</v>
      </c>
    </row>
    <row r="24" spans="1:9" x14ac:dyDescent="0.25">
      <c r="A24" s="53" t="s">
        <v>53</v>
      </c>
    </row>
    <row r="25" spans="1:9" ht="15" customHeight="1" x14ac:dyDescent="0.25">
      <c r="A25" s="53" t="s">
        <v>52</v>
      </c>
    </row>
    <row r="26" spans="1:9" x14ac:dyDescent="0.25">
      <c r="A26" s="53" t="s">
        <v>51</v>
      </c>
    </row>
    <row r="27" spans="1:9" x14ac:dyDescent="0.25">
      <c r="A27" s="53" t="s">
        <v>50</v>
      </c>
    </row>
    <row r="28" spans="1:9" x14ac:dyDescent="0.25">
      <c r="A28" s="53" t="s">
        <v>49</v>
      </c>
    </row>
    <row r="29" spans="1:9" x14ac:dyDescent="0.25">
      <c r="A29" s="52" t="s">
        <v>48</v>
      </c>
    </row>
    <row r="30" spans="1:9" x14ac:dyDescent="0.25">
      <c r="A30" s="52" t="s">
        <v>47</v>
      </c>
    </row>
    <row r="31" spans="1:9" x14ac:dyDescent="0.25">
      <c r="A31" s="52" t="s">
        <v>46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2019-03-19T11:50:09Z</dcterms:created>
  <dcterms:modified xsi:type="dcterms:W3CDTF">2019-03-21T08:11:02Z</dcterms:modified>
</cp:coreProperties>
</file>