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етеранов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 s="1"/>
  <c r="F26" i="1" l="1"/>
  <c r="H26" i="1"/>
  <c r="K26" i="1"/>
  <c r="H27" i="1"/>
  <c r="K27" i="1"/>
  <c r="H28" i="1"/>
  <c r="K28" i="1"/>
  <c r="H29" i="1"/>
  <c r="K29" i="1"/>
  <c r="E30" i="1"/>
  <c r="H30" i="1" s="1"/>
  <c r="F30" i="1"/>
  <c r="G30" i="1"/>
  <c r="J30" i="1"/>
  <c r="K30" i="1"/>
  <c r="D31" i="1"/>
  <c r="E31" i="1"/>
  <c r="F31" i="1"/>
  <c r="G31" i="1"/>
  <c r="G34" i="1"/>
  <c r="H34" i="1"/>
  <c r="J34" i="1"/>
  <c r="K34" i="1"/>
  <c r="L34" i="1" s="1"/>
  <c r="M34" i="1"/>
  <c r="H35" i="1"/>
  <c r="J35" i="1"/>
  <c r="H36" i="1"/>
  <c r="G37" i="1"/>
  <c r="H37" i="1"/>
  <c r="J37" i="1"/>
  <c r="H38" i="1"/>
  <c r="J38" i="1"/>
  <c r="K38" i="1"/>
  <c r="G39" i="1"/>
  <c r="H39" i="1"/>
  <c r="J39" i="1"/>
  <c r="G40" i="1"/>
  <c r="H40" i="1"/>
  <c r="J40" i="1"/>
  <c r="G41" i="1"/>
  <c r="H41" i="1"/>
  <c r="J41" i="1"/>
  <c r="E42" i="1"/>
  <c r="F42" i="1"/>
  <c r="G42" i="1"/>
  <c r="H42" i="1"/>
  <c r="E43" i="1"/>
  <c r="F43" i="1"/>
  <c r="G43" i="1"/>
  <c r="H43" i="1"/>
  <c r="J43" i="1"/>
  <c r="K43" i="1"/>
  <c r="H44" i="1"/>
  <c r="D45" i="1"/>
  <c r="E45" i="1"/>
  <c r="F45" i="1"/>
  <c r="G45" i="1"/>
  <c r="H45" i="1"/>
  <c r="H52" i="1"/>
  <c r="E54" i="1"/>
  <c r="G54" i="1"/>
  <c r="H31" i="1" l="1"/>
  <c r="H49" i="1" s="1"/>
</calcChain>
</file>

<file path=xl/sharedStrings.xml><?xml version="1.0" encoding="utf-8"?>
<sst xmlns="http://schemas.openxmlformats.org/spreadsheetml/2006/main" count="89" uniqueCount="83">
  <si>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</si>
  <si>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</si>
  <si>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</si>
  <si>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"Прогресс"</t>
  </si>
  <si>
    <t xml:space="preserve">Поступило от ООО "Прогресс" за управление и содержание общедомового имущества, и за сбор ТБО 4963.21 руб. </t>
  </si>
  <si>
    <t>ИП Глебович Е.П.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</si>
  <si>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</si>
  <si>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</si>
  <si>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</si>
  <si>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</si>
  <si>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</si>
  <si>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</si>
  <si>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коээфициент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</si>
  <si>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</si>
  <si>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</si>
  <si>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</si>
  <si>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</si>
  <si>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</si>
  <si>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</si>
  <si>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</si>
  <si>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</si>
  <si>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</si>
  <si>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</si>
  <si>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</si>
  <si>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</si>
  <si>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</si>
  <si>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Н/2008-3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</si>
  <si>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</si>
  <si>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</si>
  <si>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</si>
  <si>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</si>
  <si>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</si>
  <si>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</si>
  <si>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</si>
  <si>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</si>
  <si>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</si>
  <si>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</si>
  <si>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</si>
  <si>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</si>
  <si>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</si>
  <si>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ООО"ТСК",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</si>
  <si>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</si>
  <si>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</si>
  <si>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</si>
  <si>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</si>
  <si>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3  по ул. Ветеранов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</si>
  <si>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</si>
  <si>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</si>
  <si>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</si>
  <si>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восстановление асфальтового покрытия - 7000.00р.</t>
  </si>
  <si>
    <t>ремонт и восстановление герметизации стеновых панелей - 105000.00 р</t>
  </si>
  <si>
    <t>ремонт канализационного лежака и выпуска до колодца - 163555.00 р.</t>
  </si>
  <si>
    <t>косметический ремонт подъезда - 69257.35 р.</t>
  </si>
  <si>
    <t>ремонт лифта п.6 - 47587.04р.</t>
  </si>
  <si>
    <t>рекострукция узла учета ХВС - 224030.00р.</t>
  </si>
  <si>
    <t>расходный инвентарь - 2174.87р</t>
  </si>
  <si>
    <t>установка дверцы почтового ящика - 229.51р.</t>
  </si>
  <si>
    <t>кладка опор для канализационных трубопровод. в подвале - 3859.90р.</t>
  </si>
  <si>
    <t>смена водоразборных кранов в подвале - 472.99 р.</t>
  </si>
  <si>
    <t>ремонт стояков ХВС, ГВС - 817.94</t>
  </si>
  <si>
    <t>смена прокладок и замена КТПР в ТП 1 - 6929.69 р.</t>
  </si>
  <si>
    <t>смена трубопровода ливневой канализации - 304.46р.</t>
  </si>
  <si>
    <t>закраска надписей на фасаде - 313.83р.</t>
  </si>
  <si>
    <t>аварийное обслуживание - 8766.11р.</t>
  </si>
  <si>
    <t>изготовление и установка крышки на мусорный клапан - 499.14р.</t>
  </si>
  <si>
    <t>ремонт дверей - 859.16р.</t>
  </si>
  <si>
    <t>ремонт кровли - 4795.96р.</t>
  </si>
  <si>
    <t>смена стекол в подъезде, ремонт оконных переплетов  - 4110.63р.</t>
  </si>
  <si>
    <t>работы по электрике - 1750.53 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</si>
  <si>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652.31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</si>
  <si>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</si>
  <si>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</si>
  <si>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</si>
  <si>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</si>
  <si>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</si>
  <si>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</si>
  <si>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</si>
  <si>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</si>
  <si>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</si>
  <si>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</si>
  <si>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3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</si>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</sst>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6" fillId="0" borderId="7" xfId="0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 wrapText="1"/>
    </xf>
    <xf numFmtId="4" fontId="7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0" borderId="0" xfId="0" applyFont="1" applyFill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" fillId="0" borderId="0" xfId="1" applyFill="1" applyBorder="1"/>
    <xf numFmtId="0" fontId="1" fillId="0" borderId="0" xfId="1" applyFill="1"/>
    <xf numFmtId="2" fontId="17" fillId="0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4"/>
  <sheetViews>
    <sheetView topLeftCell="C22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" style="2" customWidth="1"/>
    <col min="5" max="5" width="11.28515625" style="2" customWidth="1"/>
    <col min="6" max="6" width="12.42578125" style="2" customWidth="1"/>
    <col min="7" max="7" width="11.85546875" style="2" customWidth="1"/>
    <col min="8" max="8" width="12.85546875" style="2" customWidth="1"/>
    <col min="9" max="9" width="25.42578125" style="2" customWidth="1"/>
    <col min="10" max="10" width="10.140625" style="1" hidden="1" customWidth="1"/>
    <col min="11" max="11" width="9.5703125" style="1" hidden="1" customWidth="1"/>
    <col min="12" max="12" width="17.42578125" style="1" hidden="1" customWidth="1"/>
    <col min="13" max="14" width="0" style="1" hidden="1" customWidth="1"/>
    <col min="15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48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4.25" x14ac:dyDescent="0.2">
      <c r="C20" s="49" t="s">
        <v>47</v>
      </c>
      <c r="D20" s="49"/>
      <c r="E20" s="49"/>
      <c r="F20" s="49"/>
      <c r="G20" s="49"/>
      <c r="H20" s="49"/>
      <c r="I20" s="49"/>
    </row>
    <row r="21" spans="3:11" x14ac:dyDescent="0.2">
      <c r="C21" s="50" t="s">
        <v>46</v>
      </c>
      <c r="D21" s="50"/>
      <c r="E21" s="50"/>
      <c r="F21" s="50"/>
      <c r="G21" s="50"/>
      <c r="H21" s="50"/>
      <c r="I21" s="50"/>
    </row>
    <row r="22" spans="3:11" x14ac:dyDescent="0.2">
      <c r="C22" s="50" t="s">
        <v>45</v>
      </c>
      <c r="D22" s="50"/>
      <c r="E22" s="50"/>
      <c r="F22" s="50"/>
      <c r="G22" s="50"/>
      <c r="H22" s="50"/>
      <c r="I22" s="50"/>
    </row>
    <row r="23" spans="3:11" ht="6" customHeight="1" thickBot="1" x14ac:dyDescent="0.25">
      <c r="C23" s="55"/>
      <c r="D23" s="55"/>
      <c r="E23" s="55"/>
      <c r="F23" s="55"/>
      <c r="G23" s="55"/>
      <c r="H23" s="55"/>
      <c r="I23" s="55"/>
    </row>
    <row r="24" spans="3:11" ht="48.75" customHeight="1" thickBot="1" x14ac:dyDescent="0.25">
      <c r="C24" s="27" t="s">
        <v>34</v>
      </c>
      <c r="D24" s="30" t="s">
        <v>33</v>
      </c>
      <c r="E24" s="29" t="s">
        <v>32</v>
      </c>
      <c r="F24" s="29" t="s">
        <v>31</v>
      </c>
      <c r="G24" s="29" t="s">
        <v>30</v>
      </c>
      <c r="H24" s="29" t="s">
        <v>44</v>
      </c>
      <c r="I24" s="30" t="s">
        <v>43</v>
      </c>
    </row>
    <row r="25" spans="3:11" ht="13.5" customHeight="1" thickBot="1" x14ac:dyDescent="0.25">
      <c r="C25" s="52" t="s">
        <v>42</v>
      </c>
      <c r="D25" s="53"/>
      <c r="E25" s="53"/>
      <c r="F25" s="53"/>
      <c r="G25" s="53"/>
      <c r="H25" s="53"/>
      <c r="I25" s="54"/>
    </row>
    <row r="26" spans="3:11" ht="13.5" customHeight="1" thickBot="1" x14ac:dyDescent="0.25">
      <c r="C26" s="14" t="s">
        <v>41</v>
      </c>
      <c r="D26" s="17">
        <v>631751.93999999948</v>
      </c>
      <c r="E26" s="17">
        <v>3442230.42</v>
      </c>
      <c r="F26" s="17">
        <f>3223777.59+24212.14</f>
        <v>3247989.73</v>
      </c>
      <c r="G26" s="17">
        <v>3224710.33</v>
      </c>
      <c r="H26" s="17">
        <f>+D26+E26-F26</f>
        <v>825992.62999999942</v>
      </c>
      <c r="I26" s="39" t="s">
        <v>40</v>
      </c>
      <c r="K26" s="25">
        <f>552896.48-1139.92+4422.64+26178.07+31068.49</f>
        <v>613425.75999999989</v>
      </c>
    </row>
    <row r="27" spans="3:11" ht="13.5" customHeight="1" thickBot="1" x14ac:dyDescent="0.25">
      <c r="C27" s="14" t="s">
        <v>39</v>
      </c>
      <c r="D27" s="17">
        <v>268920.39999999991</v>
      </c>
      <c r="E27" s="18">
        <v>1049602.24</v>
      </c>
      <c r="F27" s="18">
        <v>997569.06</v>
      </c>
      <c r="G27" s="17">
        <v>1192834.8</v>
      </c>
      <c r="H27" s="17">
        <f>+D27+E27-F27</f>
        <v>320953.57999999984</v>
      </c>
      <c r="I27" s="40"/>
      <c r="K27" s="25">
        <f>12227.87+238763.43-29422.96+8893.16+1232.08</f>
        <v>231693.58</v>
      </c>
    </row>
    <row r="28" spans="3:11" ht="13.5" customHeight="1" thickBot="1" x14ac:dyDescent="0.25">
      <c r="C28" s="14" t="s">
        <v>38</v>
      </c>
      <c r="D28" s="17">
        <v>136771.91000000003</v>
      </c>
      <c r="E28" s="18">
        <v>753056.58</v>
      </c>
      <c r="F28" s="18">
        <v>695643.89</v>
      </c>
      <c r="G28" s="17">
        <v>648715.97</v>
      </c>
      <c r="H28" s="17">
        <f>+D28+E28-F28</f>
        <v>194184.59999999998</v>
      </c>
      <c r="I28" s="40"/>
      <c r="K28" s="25">
        <f>485.5+112872.99-8499.54+13534.35</f>
        <v>118393.30000000002</v>
      </c>
    </row>
    <row r="29" spans="3:11" ht="13.5" customHeight="1" thickBot="1" x14ac:dyDescent="0.25">
      <c r="C29" s="14" t="s">
        <v>37</v>
      </c>
      <c r="D29" s="17">
        <v>98510.639999999898</v>
      </c>
      <c r="E29" s="18">
        <v>512965.73</v>
      </c>
      <c r="F29" s="18">
        <v>482883.9</v>
      </c>
      <c r="G29" s="17">
        <v>461633.85</v>
      </c>
      <c r="H29" s="17">
        <f>+D29+E29-F29</f>
        <v>128592.46999999986</v>
      </c>
      <c r="I29" s="40"/>
      <c r="K29" s="1">
        <f>158.67+34506.66-4207.2+1651.03+39787.12-2982.11+4709.07</f>
        <v>73623.239999999991</v>
      </c>
    </row>
    <row r="30" spans="3:11" ht="13.5" customHeight="1" thickBot="1" x14ac:dyDescent="0.25">
      <c r="C30" s="14" t="s">
        <v>36</v>
      </c>
      <c r="D30" s="17">
        <v>6999.8300000000017</v>
      </c>
      <c r="E30" s="18">
        <f>17527.3+15985.46+19174.86+15363.89</f>
        <v>68051.509999999995</v>
      </c>
      <c r="F30" s="18">
        <f>17868.82+14261.55+10939.07+28.45+6.11+19647.37</f>
        <v>62751.369999999995</v>
      </c>
      <c r="G30" s="17">
        <f>+E30</f>
        <v>68051.509999999995</v>
      </c>
      <c r="H30" s="17">
        <f>+D30+E30-F30</f>
        <v>12299.970000000001</v>
      </c>
      <c r="I30" s="41"/>
      <c r="J30" s="1">
        <f>53.95+51.87-0.1+790.86+4886.47-322.4+1618.5-52.53+27.52-0.14</f>
        <v>7054.0000000000009</v>
      </c>
      <c r="K30" s="1">
        <f>3267.75-38.16+6121.55-130.21+596.52+43.58-0.1+44.27+24.39-0.14</f>
        <v>9929.4500000000007</v>
      </c>
    </row>
    <row r="31" spans="3:11" ht="13.5" customHeight="1" thickBot="1" x14ac:dyDescent="0.25">
      <c r="C31" s="14" t="s">
        <v>10</v>
      </c>
      <c r="D31" s="13">
        <f>SUM(D26:D30)</f>
        <v>1142954.7199999993</v>
      </c>
      <c r="E31" s="13">
        <f>SUM(E26:E30)</f>
        <v>5825906.4800000004</v>
      </c>
      <c r="F31" s="13">
        <f>SUM(F26:F30)</f>
        <v>5486837.9500000002</v>
      </c>
      <c r="G31" s="13">
        <f>SUM(G26:G30)</f>
        <v>5595946.459999999</v>
      </c>
      <c r="H31" s="13">
        <f>SUM(H26:H30)</f>
        <v>1482023.2499999988</v>
      </c>
      <c r="I31" s="31"/>
    </row>
    <row r="32" spans="3:11" ht="13.5" customHeight="1" thickBot="1" x14ac:dyDescent="0.25">
      <c r="C32" s="51" t="s">
        <v>35</v>
      </c>
      <c r="D32" s="51"/>
      <c r="E32" s="51"/>
      <c r="F32" s="51"/>
      <c r="G32" s="51"/>
      <c r="H32" s="51"/>
      <c r="I32" s="51"/>
    </row>
    <row r="33" spans="3:13" ht="52.5" customHeight="1" thickBot="1" x14ac:dyDescent="0.25">
      <c r="C33" s="21" t="s">
        <v>34</v>
      </c>
      <c r="D33" s="30" t="s">
        <v>33</v>
      </c>
      <c r="E33" s="29" t="s">
        <v>32</v>
      </c>
      <c r="F33" s="29" t="s">
        <v>31</v>
      </c>
      <c r="G33" s="29" t="s">
        <v>30</v>
      </c>
      <c r="H33" s="29" t="s">
        <v>29</v>
      </c>
      <c r="I33" s="28" t="s">
        <v>28</v>
      </c>
    </row>
    <row r="34" spans="3:13" ht="18" customHeight="1" thickBot="1" x14ac:dyDescent="0.25">
      <c r="C34" s="27" t="s">
        <v>27</v>
      </c>
      <c r="D34" s="26">
        <v>299850.45000000112</v>
      </c>
      <c r="E34" s="16">
        <v>2719926.76</v>
      </c>
      <c r="F34" s="16">
        <v>2582443.67</v>
      </c>
      <c r="G34" s="16">
        <f>+E34</f>
        <v>2719926.76</v>
      </c>
      <c r="H34" s="16">
        <f t="shared" ref="H34:H44" si="0">+D34+E34-F34</f>
        <v>437333.54000000097</v>
      </c>
      <c r="I34" s="42" t="s">
        <v>26</v>
      </c>
      <c r="J34" s="1">
        <f>302667.24-3099.52+72.06-0.04+242.29+389.92-4.28+3476.25-38.1+6.01-0.32+59.11-3.16</f>
        <v>303767.45999999996</v>
      </c>
      <c r="K34" s="25">
        <f>232195.15-3094.19+3.67-0.33+14.32-1.31+9.9-0.32+97.45-3.16</f>
        <v>229221.18000000002</v>
      </c>
      <c r="L34" s="24">
        <f>+K34-D34</f>
        <v>-70629.270000001095</v>
      </c>
      <c r="M34" s="24">
        <f>+H34-J34</f>
        <v>133566.08000000101</v>
      </c>
    </row>
    <row r="35" spans="3:13" ht="21" customHeight="1" thickBot="1" x14ac:dyDescent="0.25">
      <c r="C35" s="14" t="s">
        <v>25</v>
      </c>
      <c r="D35" s="19">
        <v>60210.070000000065</v>
      </c>
      <c r="E35" s="17">
        <v>547607.56000000006</v>
      </c>
      <c r="F35" s="17">
        <v>519480.02</v>
      </c>
      <c r="G35" s="16">
        <v>652314.11</v>
      </c>
      <c r="H35" s="16">
        <f t="shared" si="0"/>
        <v>88337.610000000102</v>
      </c>
      <c r="I35" s="43"/>
      <c r="J35" s="24">
        <f>60970.39-609.81</f>
        <v>60360.58</v>
      </c>
    </row>
    <row r="36" spans="3:13" ht="13.5" customHeight="1" thickBot="1" x14ac:dyDescent="0.25">
      <c r="C36" s="21" t="s">
        <v>24</v>
      </c>
      <c r="D36" s="23">
        <v>2379.9800000000464</v>
      </c>
      <c r="E36" s="17"/>
      <c r="F36" s="17">
        <v>-12.35</v>
      </c>
      <c r="G36" s="16"/>
      <c r="H36" s="16">
        <f t="shared" si="0"/>
        <v>2392.3300000000463</v>
      </c>
      <c r="I36" s="20"/>
    </row>
    <row r="37" spans="3:13" ht="12.75" customHeight="1" thickBot="1" x14ac:dyDescent="0.25">
      <c r="C37" s="14" t="s">
        <v>23</v>
      </c>
      <c r="D37" s="19">
        <v>36107.080000000133</v>
      </c>
      <c r="E37" s="17">
        <v>313779.55</v>
      </c>
      <c r="F37" s="17">
        <v>297255.36</v>
      </c>
      <c r="G37" s="16">
        <f>+E37</f>
        <v>313779.55</v>
      </c>
      <c r="H37" s="16">
        <f t="shared" si="0"/>
        <v>52631.270000000135</v>
      </c>
      <c r="I37" s="20" t="s">
        <v>22</v>
      </c>
      <c r="J37" s="1">
        <f>37694.66-439.03</f>
        <v>37255.630000000005</v>
      </c>
    </row>
    <row r="38" spans="3:13" ht="27.75" customHeight="1" thickBot="1" x14ac:dyDescent="0.25">
      <c r="C38" s="14" t="s">
        <v>21</v>
      </c>
      <c r="D38" s="19">
        <v>65126.770000000019</v>
      </c>
      <c r="E38" s="17">
        <v>595886.43999999994</v>
      </c>
      <c r="F38" s="17">
        <v>563943.46</v>
      </c>
      <c r="G38" s="16">
        <v>547675.92000000004</v>
      </c>
      <c r="H38" s="16">
        <f t="shared" si="0"/>
        <v>97069.75</v>
      </c>
      <c r="I38" s="15" t="s">
        <v>20</v>
      </c>
      <c r="J38" s="1">
        <f>37249.33-659.63+12191.59</f>
        <v>48781.290000000008</v>
      </c>
      <c r="K38" s="1">
        <f>14471.74+9856.54+41226.73-663.42</f>
        <v>64891.590000000011</v>
      </c>
    </row>
    <row r="39" spans="3:13" ht="28.5" customHeight="1" thickBot="1" x14ac:dyDescent="0.25">
      <c r="C39" s="14" t="s">
        <v>19</v>
      </c>
      <c r="D39" s="19">
        <v>3050.3600000000115</v>
      </c>
      <c r="E39" s="22">
        <v>31683.18</v>
      </c>
      <c r="F39" s="22">
        <v>29636.82</v>
      </c>
      <c r="G39" s="16">
        <f>+E39</f>
        <v>31683.18</v>
      </c>
      <c r="H39" s="16">
        <f t="shared" si="0"/>
        <v>5096.7200000000084</v>
      </c>
      <c r="I39" s="15" t="s">
        <v>18</v>
      </c>
      <c r="J39" s="1">
        <f>3495.81-35.13</f>
        <v>3460.68</v>
      </c>
    </row>
    <row r="40" spans="3:13" ht="13.5" customHeight="1" thickBot="1" x14ac:dyDescent="0.25">
      <c r="C40" s="21" t="s">
        <v>17</v>
      </c>
      <c r="D40" s="19">
        <v>51879.949999999953</v>
      </c>
      <c r="E40" s="18">
        <v>315478.40000000002</v>
      </c>
      <c r="F40" s="18">
        <v>318632.32000000001</v>
      </c>
      <c r="G40" s="16">
        <f>+E40</f>
        <v>315478.40000000002</v>
      </c>
      <c r="H40" s="16">
        <f t="shared" si="0"/>
        <v>48726.02999999997</v>
      </c>
      <c r="I40" s="20"/>
      <c r="J40" s="1">
        <f>49416.57-132.24</f>
        <v>49284.33</v>
      </c>
    </row>
    <row r="41" spans="3:13" ht="16.5" customHeight="1" thickBot="1" x14ac:dyDescent="0.25">
      <c r="C41" s="14" t="s">
        <v>16</v>
      </c>
      <c r="D41" s="19">
        <v>13353.290000000023</v>
      </c>
      <c r="E41" s="18">
        <v>126717.43</v>
      </c>
      <c r="F41" s="18">
        <v>119525.46</v>
      </c>
      <c r="G41" s="16">
        <f>+E41</f>
        <v>126717.43</v>
      </c>
      <c r="H41" s="16">
        <f t="shared" si="0"/>
        <v>20545.260000000024</v>
      </c>
      <c r="I41" s="15" t="s">
        <v>15</v>
      </c>
      <c r="J41" s="1">
        <f>13707.92-140.56</f>
        <v>13567.36</v>
      </c>
    </row>
    <row r="42" spans="3:13" ht="16.5" customHeight="1" thickBot="1" x14ac:dyDescent="0.25">
      <c r="C42" s="14" t="s">
        <v>14</v>
      </c>
      <c r="D42" s="19">
        <v>4589.9800000000032</v>
      </c>
      <c r="E42" s="18">
        <f>54973.18+13379.7</f>
        <v>68352.88</v>
      </c>
      <c r="F42" s="18">
        <f>52411.13+2.51+0.15+12152.12</f>
        <v>64565.91</v>
      </c>
      <c r="G42" s="17">
        <f>+E42</f>
        <v>68352.88</v>
      </c>
      <c r="H42" s="16">
        <f t="shared" si="0"/>
        <v>8376.9500000000116</v>
      </c>
      <c r="I42" s="15" t="s">
        <v>13</v>
      </c>
    </row>
    <row r="43" spans="3:13" ht="13.5" customHeight="1" thickBot="1" x14ac:dyDescent="0.25">
      <c r="C43" s="14" t="s">
        <v>12</v>
      </c>
      <c r="D43" s="19">
        <v>47207.19</v>
      </c>
      <c r="E43" s="18">
        <f>34863.46+26611.91</f>
        <v>61475.369999999995</v>
      </c>
      <c r="F43" s="18">
        <f>46781.03+30008.33</f>
        <v>76789.36</v>
      </c>
      <c r="G43" s="17">
        <f>+E43</f>
        <v>61475.369999999995</v>
      </c>
      <c r="H43" s="16">
        <f t="shared" si="0"/>
        <v>31893.199999999997</v>
      </c>
      <c r="I43" s="15"/>
      <c r="J43" s="1">
        <f>9076.14-82.98+4494.46-41.09</f>
        <v>13446.529999999999</v>
      </c>
      <c r="K43" s="1">
        <f>27002.14+12506.83</f>
        <v>39508.97</v>
      </c>
    </row>
    <row r="44" spans="3:13" ht="13.5" hidden="1" customHeight="1" thickBot="1" x14ac:dyDescent="0.25">
      <c r="C44" s="14" t="s">
        <v>11</v>
      </c>
      <c r="D44" s="19">
        <v>0</v>
      </c>
      <c r="E44" s="18"/>
      <c r="F44" s="18"/>
      <c r="G44" s="17"/>
      <c r="H44" s="16">
        <f t="shared" si="0"/>
        <v>0</v>
      </c>
      <c r="I44" s="15"/>
    </row>
    <row r="45" spans="3:13" s="10" customFormat="1" ht="13.5" customHeight="1" thickBot="1" x14ac:dyDescent="0.25">
      <c r="C45" s="14" t="s">
        <v>10</v>
      </c>
      <c r="D45" s="13">
        <f>SUM(D34:D44)</f>
        <v>583755.12000000128</v>
      </c>
      <c r="E45" s="13">
        <f>SUM(E34:E44)</f>
        <v>4780907.5699999994</v>
      </c>
      <c r="F45" s="13">
        <f>SUM(F34:F44)</f>
        <v>4572260.03</v>
      </c>
      <c r="G45" s="13">
        <f>SUM(G34:G44)</f>
        <v>4837403.5999999996</v>
      </c>
      <c r="H45" s="13">
        <f>SUM(H34:H44)</f>
        <v>792402.66000000108</v>
      </c>
      <c r="I45" s="12"/>
      <c r="L45" s="11"/>
    </row>
    <row r="46" spans="3:13" ht="13.5" customHeight="1" thickBot="1" x14ac:dyDescent="0.25">
      <c r="C46" s="44" t="s">
        <v>9</v>
      </c>
      <c r="D46" s="44"/>
      <c r="E46" s="44"/>
      <c r="F46" s="44"/>
      <c r="G46" s="44"/>
      <c r="H46" s="44"/>
      <c r="I46" s="44"/>
    </row>
    <row r="47" spans="3:13" ht="27" customHeight="1" thickBot="1" x14ac:dyDescent="0.25">
      <c r="C47" s="8" t="s">
        <v>8</v>
      </c>
      <c r="D47" s="45" t="s">
        <v>7</v>
      </c>
      <c r="E47" s="45"/>
      <c r="F47" s="45"/>
      <c r="G47" s="45"/>
      <c r="H47" s="45"/>
      <c r="I47" s="9" t="s">
        <v>6</v>
      </c>
    </row>
    <row r="48" spans="3:13" ht="25.5" customHeight="1" thickBot="1" x14ac:dyDescent="0.25">
      <c r="C48" s="8" t="s">
        <v>5</v>
      </c>
      <c r="D48" s="46" t="s">
        <v>4</v>
      </c>
      <c r="E48" s="47"/>
      <c r="F48" s="47"/>
      <c r="G48" s="47"/>
      <c r="H48" s="48"/>
      <c r="I48" s="7" t="s">
        <v>3</v>
      </c>
    </row>
    <row r="49" spans="3:9" ht="14.25" customHeight="1" x14ac:dyDescent="0.3">
      <c r="C49" s="6" t="s">
        <v>2</v>
      </c>
      <c r="D49" s="6"/>
      <c r="E49" s="6"/>
      <c r="F49" s="6"/>
      <c r="G49" s="6"/>
      <c r="H49" s="5">
        <f>+H31+H45</f>
        <v>2274425.91</v>
      </c>
    </row>
    <row r="50" spans="3:9" s="4" customFormat="1" x14ac:dyDescent="0.2">
      <c r="C50" s="2" t="s">
        <v>1</v>
      </c>
      <c r="D50" s="2"/>
      <c r="E50" s="2"/>
      <c r="F50" s="2"/>
      <c r="G50" s="2"/>
      <c r="H50" s="2"/>
      <c r="I50" s="2"/>
    </row>
    <row r="52" spans="3:9" hidden="1" x14ac:dyDescent="0.2">
      <c r="H52" s="2">
        <f>97069.75+437333.54+20545.26+52631.27+5096.72+20832.54+11060.66+88337.61+2392.33+48726.03+37.57+6522.33+3.83+1813.22</f>
        <v>792402.65999999992</v>
      </c>
    </row>
    <row r="53" spans="3:9" x14ac:dyDescent="0.2">
      <c r="D53" s="3"/>
      <c r="H53" s="3"/>
    </row>
    <row r="54" spans="3:9" x14ac:dyDescent="0.2">
      <c r="C54" s="2" t="s">
        <v>0</v>
      </c>
      <c r="E54" s="3">
        <f>+E45+E31+5580+4963.21</f>
        <v>10617357.260000002</v>
      </c>
      <c r="F54" s="3"/>
      <c r="G54" s="3">
        <f>+G45+G31</f>
        <v>10433350.059999999</v>
      </c>
    </row>
  </sheetData>
  <mergeCells count="11">
    <mergeCell ref="C20:I20"/>
    <mergeCell ref="C21:I21"/>
    <mergeCell ref="C32:I32"/>
    <mergeCell ref="C25:I25"/>
    <mergeCell ref="C23:I23"/>
    <mergeCell ref="C22:I22"/>
    <mergeCell ref="I26:I30"/>
    <mergeCell ref="I34:I35"/>
    <mergeCell ref="C46:I46"/>
    <mergeCell ref="D47:H47"/>
    <mergeCell ref="D48:H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9"/>
  <sheetViews>
    <sheetView tabSelected="1" topLeftCell="A12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.28515625" style="56" customWidth="1"/>
    <col min="10" max="16384" width="9.140625" style="56"/>
  </cols>
  <sheetData>
    <row r="13" spans="1:9" x14ac:dyDescent="0.25">
      <c r="A13" s="64" t="s">
        <v>82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81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80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62" t="s">
        <v>79</v>
      </c>
      <c r="B16" s="62" t="s">
        <v>78</v>
      </c>
      <c r="C16" s="62" t="s">
        <v>77</v>
      </c>
      <c r="D16" s="62" t="s">
        <v>76</v>
      </c>
      <c r="E16" s="62" t="s">
        <v>75</v>
      </c>
      <c r="F16" s="63" t="s">
        <v>74</v>
      </c>
      <c r="G16" s="63" t="s">
        <v>73</v>
      </c>
      <c r="H16" s="62" t="s">
        <v>72</v>
      </c>
      <c r="I16" s="62" t="s">
        <v>71</v>
      </c>
    </row>
    <row r="17" spans="1:9" x14ac:dyDescent="0.25">
      <c r="A17" s="61" t="s">
        <v>70</v>
      </c>
      <c r="B17" s="60">
        <v>175.70022</v>
      </c>
      <c r="C17" s="60"/>
      <c r="D17" s="60">
        <v>547.60756000000003</v>
      </c>
      <c r="E17" s="60">
        <v>519.48001999999997</v>
      </c>
      <c r="F17" s="60">
        <f>(4963.21+5580)/1000</f>
        <v>10.543209999999998</v>
      </c>
      <c r="G17" s="60">
        <v>652.31411000000003</v>
      </c>
      <c r="H17" s="59">
        <v>88.337609999999998</v>
      </c>
      <c r="I17" s="59">
        <f>B17+D17+F17-G17</f>
        <v>81.53688000000011</v>
      </c>
    </row>
    <row r="19" spans="1:9" x14ac:dyDescent="0.25">
      <c r="A19" s="58" t="s">
        <v>69</v>
      </c>
    </row>
    <row r="20" spans="1:9" x14ac:dyDescent="0.25">
      <c r="A20" s="58" t="s">
        <v>68</v>
      </c>
    </row>
    <row r="21" spans="1:9" x14ac:dyDescent="0.25">
      <c r="A21" s="57" t="s">
        <v>67</v>
      </c>
    </row>
    <row r="22" spans="1:9" x14ac:dyDescent="0.25">
      <c r="A22" s="57" t="s">
        <v>66</v>
      </c>
    </row>
    <row r="23" spans="1:9" x14ac:dyDescent="0.25">
      <c r="A23" s="57" t="s">
        <v>65</v>
      </c>
    </row>
    <row r="24" spans="1:9" s="58" customFormat="1" x14ac:dyDescent="0.25">
      <c r="A24" s="57" t="s">
        <v>64</v>
      </c>
    </row>
    <row r="25" spans="1:9" x14ac:dyDescent="0.25">
      <c r="A25" s="57" t="s">
        <v>63</v>
      </c>
    </row>
    <row r="26" spans="1:9" x14ac:dyDescent="0.25">
      <c r="A26" s="57" t="s">
        <v>62</v>
      </c>
    </row>
    <row r="27" spans="1:9" x14ac:dyDescent="0.25">
      <c r="A27" s="57" t="s">
        <v>61</v>
      </c>
    </row>
    <row r="28" spans="1:9" x14ac:dyDescent="0.25">
      <c r="A28" s="57" t="s">
        <v>60</v>
      </c>
    </row>
    <row r="29" spans="1:9" x14ac:dyDescent="0.25">
      <c r="A29" s="57" t="s">
        <v>59</v>
      </c>
    </row>
    <row r="30" spans="1:9" x14ac:dyDescent="0.25">
      <c r="A30" s="57" t="s">
        <v>58</v>
      </c>
    </row>
    <row r="31" spans="1:9" x14ac:dyDescent="0.25">
      <c r="A31" s="57" t="s">
        <v>57</v>
      </c>
    </row>
    <row r="32" spans="1:9" x14ac:dyDescent="0.25">
      <c r="A32" s="56" t="s">
        <v>56</v>
      </c>
    </row>
    <row r="33" spans="1:1" x14ac:dyDescent="0.25">
      <c r="A33" s="56" t="s">
        <v>55</v>
      </c>
    </row>
    <row r="34" spans="1:1" x14ac:dyDescent="0.25">
      <c r="A34" s="56" t="s">
        <v>54</v>
      </c>
    </row>
    <row r="35" spans="1:1" x14ac:dyDescent="0.25">
      <c r="A35" s="56" t="s">
        <v>53</v>
      </c>
    </row>
    <row r="36" spans="1:1" x14ac:dyDescent="0.25">
      <c r="A36" s="56" t="s">
        <v>52</v>
      </c>
    </row>
    <row r="37" spans="1:1" x14ac:dyDescent="0.25">
      <c r="A37" s="56" t="s">
        <v>51</v>
      </c>
    </row>
    <row r="38" spans="1:1" x14ac:dyDescent="0.25">
      <c r="A38" s="56" t="s">
        <v>50</v>
      </c>
    </row>
    <row r="39" spans="1:1" x14ac:dyDescent="0.25">
      <c r="A39" s="56" t="s">
        <v>49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2019-03-19T08:32:32Z</dcterms:created>
  <dcterms:modified xsi:type="dcterms:W3CDTF">2019-03-20T08:10:47Z</dcterms:modified>
</cp:coreProperties>
</file>