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ветеранов5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6" i="1" l="1"/>
  <c r="H26" i="1"/>
  <c r="K26" i="1"/>
  <c r="H27" i="1"/>
  <c r="K27" i="1"/>
  <c r="H28" i="1"/>
  <c r="K28" i="1"/>
  <c r="H29" i="1"/>
  <c r="K29" i="1"/>
  <c r="E30" i="1"/>
  <c r="H30" i="1" s="1"/>
  <c r="H31" i="1" s="1"/>
  <c r="F30" i="1"/>
  <c r="G30" i="1"/>
  <c r="K30" i="1"/>
  <c r="D31" i="1"/>
  <c r="E31" i="1"/>
  <c r="F31" i="1"/>
  <c r="G31" i="1"/>
  <c r="G34" i="1"/>
  <c r="H34" i="1"/>
  <c r="J34" i="1"/>
  <c r="K34" i="1" s="1"/>
  <c r="L34" i="1"/>
  <c r="H35" i="1"/>
  <c r="H36" i="1"/>
  <c r="G37" i="1"/>
  <c r="H37" i="1"/>
  <c r="H38" i="1"/>
  <c r="J38" i="1"/>
  <c r="K38" i="1"/>
  <c r="G39" i="1"/>
  <c r="H39" i="1"/>
  <c r="G40" i="1"/>
  <c r="H40" i="1"/>
  <c r="E41" i="1"/>
  <c r="H41" i="1" s="1"/>
  <c r="F41" i="1"/>
  <c r="G41" i="1"/>
  <c r="J41" i="1"/>
  <c r="K41" i="1"/>
  <c r="E42" i="1"/>
  <c r="H42" i="1" s="1"/>
  <c r="F42" i="1"/>
  <c r="G42" i="1"/>
  <c r="G43" i="1"/>
  <c r="H43" i="1"/>
  <c r="D44" i="1"/>
  <c r="E44" i="1"/>
  <c r="F44" i="1"/>
  <c r="G44" i="1"/>
  <c r="H52" i="1"/>
  <c r="E53" i="1"/>
  <c r="G53" i="1"/>
  <c r="H44" i="1" l="1"/>
  <c r="H48" i="1" s="1"/>
</calcChain>
</file>

<file path=xl/sharedStrings.xml><?xml version="1.0" encoding="utf-8"?>
<sst xmlns="http://schemas.openxmlformats.org/spreadsheetml/2006/main" count="75" uniqueCount="67">
  <si>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</si>
  <si>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</si>
  <si>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</si>
  <si>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ЗАО "ТКС "Нева"</t>
  </si>
  <si>
    <t xml:space="preserve">Поступило от ЗАО "ТКС "Нева" за управление и содержание общедомового имущества, и за сбор ТБО 4260.03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</si>
  <si>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</si>
  <si>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</si>
  <si>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</si>
  <si>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</si>
  <si>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</si>
  <si>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</si>
  <si>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</si>
  <si>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</si>
  <si>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</si>
  <si>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</si>
  <si>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</si>
  <si>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</si>
  <si>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</si>
  <si>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</si>
  <si>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</si>
  <si>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</si>
  <si>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</si>
  <si>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</si>
  <si>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</si>
  <si>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Н/2011-103 от 01.07.2011г.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</si>
  <si>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</si>
  <si>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</si>
  <si>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</si>
  <si>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</si>
  <si>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</si>
  <si>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</si>
  <si>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</si>
  <si>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</si>
  <si>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</si>
  <si>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</si>
  <si>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</si>
  <si>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</si>
  <si>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</si>
  <si>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</si>
  <si>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</si>
  <si>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</si>
  <si>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</si>
  <si>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  по ул. Ветеранов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</si>
  <si>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</si>
  <si>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</si>
  <si>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</si>
  <si>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- 174.95р</t>
  </si>
  <si>
    <t>ремонт лифта - 52071.04р.</t>
  </si>
  <si>
    <t>ремонт балконного козырьков - 50152.00р.</t>
  </si>
  <si>
    <t>кладка опор для канализационных трубопровод. в подвале - 1102.83р.</t>
  </si>
  <si>
    <t>установка дверцы почтового ящика - 229.50р.</t>
  </si>
  <si>
    <t>закрытие чердачных окон - 1032.04р.</t>
  </si>
  <si>
    <t>установка навесного замка - 347.26р.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</si>
  <si>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105.11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</si>
  <si>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</si>
  <si>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</si>
  <si>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</si>
  <si>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</si>
  <si>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</si>
  <si>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</si>
  <si>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</si>
  <si>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</si>
  <si>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</si>
  <si>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</si>
  <si>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5 по ул. Ветеранов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</si>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</sst>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Fill="1"/>
    <xf numFmtId="0" fontId="7" fillId="0" borderId="8" xfId="0" applyFont="1" applyFill="1" applyBorder="1" applyAlignment="1">
      <alignment horizontal="center" vertical="top" wrapText="1"/>
    </xf>
    <xf numFmtId="4" fontId="7" fillId="0" borderId="8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7" fillId="0" borderId="0" xfId="0" applyFont="1" applyFill="1"/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2" fontId="18" fillId="0" borderId="6" xfId="1" applyNumberFormat="1" applyFont="1" applyFill="1" applyBorder="1" applyAlignment="1">
      <alignment horizontal="center" vertical="center"/>
    </xf>
    <xf numFmtId="2" fontId="18" fillId="2" borderId="6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53"/>
  <sheetViews>
    <sheetView topLeftCell="C28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3.28515625" style="2" customWidth="1"/>
    <col min="10" max="10" width="10.140625" style="1" hidden="1" customWidth="1"/>
    <col min="11" max="12" width="9.5703125" style="1" hidden="1" customWidth="1"/>
    <col min="13" max="16384" width="9.140625" style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45</v>
      </c>
      <c r="F2" s="39"/>
      <c r="G2" s="39"/>
      <c r="H2" s="39"/>
      <c r="I2" s="39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11" ht="12.75" customHeight="1" x14ac:dyDescent="0.2">
      <c r="C17" s="34"/>
      <c r="D17" s="34"/>
      <c r="E17" s="33"/>
      <c r="F17" s="33"/>
      <c r="G17" s="33"/>
      <c r="H17" s="33"/>
      <c r="I17" s="33"/>
    </row>
    <row r="18" spans="3:11" ht="12.75" customHeight="1" x14ac:dyDescent="0.2">
      <c r="C18" s="34"/>
      <c r="D18" s="34"/>
      <c r="E18" s="33"/>
      <c r="F18" s="33"/>
      <c r="G18" s="33"/>
      <c r="H18" s="33"/>
      <c r="I18" s="33"/>
    </row>
    <row r="19" spans="3:11" ht="12.75" customHeight="1" x14ac:dyDescent="0.2">
      <c r="C19" s="34"/>
      <c r="D19" s="34"/>
      <c r="E19" s="33"/>
      <c r="F19" s="33"/>
      <c r="G19" s="33"/>
      <c r="H19" s="33"/>
      <c r="I19" s="33"/>
    </row>
    <row r="20" spans="3:11" ht="14.25" x14ac:dyDescent="0.2">
      <c r="C20" s="50" t="s">
        <v>44</v>
      </c>
      <c r="D20" s="50"/>
      <c r="E20" s="50"/>
      <c r="F20" s="50"/>
      <c r="G20" s="50"/>
      <c r="H20" s="50"/>
      <c r="I20" s="50"/>
    </row>
    <row r="21" spans="3:11" x14ac:dyDescent="0.2">
      <c r="C21" s="51" t="s">
        <v>43</v>
      </c>
      <c r="D21" s="51"/>
      <c r="E21" s="51"/>
      <c r="F21" s="51"/>
      <c r="G21" s="51"/>
      <c r="H21" s="51"/>
      <c r="I21" s="51"/>
    </row>
    <row r="22" spans="3:11" x14ac:dyDescent="0.2">
      <c r="C22" s="51" t="s">
        <v>42</v>
      </c>
      <c r="D22" s="51"/>
      <c r="E22" s="51"/>
      <c r="F22" s="51"/>
      <c r="G22" s="51"/>
      <c r="H22" s="51"/>
      <c r="I22" s="51"/>
    </row>
    <row r="23" spans="3:11" ht="6" customHeight="1" thickBot="1" x14ac:dyDescent="0.25">
      <c r="C23" s="52"/>
      <c r="D23" s="52"/>
      <c r="E23" s="52"/>
      <c r="F23" s="52"/>
      <c r="G23" s="52"/>
      <c r="H23" s="52"/>
      <c r="I23" s="52"/>
    </row>
    <row r="24" spans="3:11" ht="49.5" customHeight="1" thickBot="1" x14ac:dyDescent="0.25">
      <c r="C24" s="27" t="s">
        <v>32</v>
      </c>
      <c r="D24" s="30" t="s">
        <v>31</v>
      </c>
      <c r="E24" s="29" t="s">
        <v>30</v>
      </c>
      <c r="F24" s="29" t="s">
        <v>29</v>
      </c>
      <c r="G24" s="29" t="s">
        <v>28</v>
      </c>
      <c r="H24" s="29" t="s">
        <v>27</v>
      </c>
      <c r="I24" s="30" t="s">
        <v>41</v>
      </c>
    </row>
    <row r="25" spans="3:11" ht="13.5" customHeight="1" thickBot="1" x14ac:dyDescent="0.25">
      <c r="C25" s="53" t="s">
        <v>40</v>
      </c>
      <c r="D25" s="54"/>
      <c r="E25" s="54"/>
      <c r="F25" s="54"/>
      <c r="G25" s="54"/>
      <c r="H25" s="54"/>
      <c r="I25" s="55"/>
    </row>
    <row r="26" spans="3:11" ht="13.5" customHeight="1" thickBot="1" x14ac:dyDescent="0.25">
      <c r="C26" s="16" t="s">
        <v>39</v>
      </c>
      <c r="D26" s="23">
        <v>150082.72999999998</v>
      </c>
      <c r="E26" s="23">
        <v>1077627.24</v>
      </c>
      <c r="F26" s="23">
        <f>1009805.74+14486.35</f>
        <v>1024292.09</v>
      </c>
      <c r="G26" s="23">
        <v>1021877.13</v>
      </c>
      <c r="H26" s="23">
        <f>+D26+E26-F26</f>
        <v>203417.88</v>
      </c>
      <c r="I26" s="45" t="s">
        <v>38</v>
      </c>
      <c r="K26" s="32">
        <f>127592.79+168.45+2181.84+14486.35</f>
        <v>144429.43</v>
      </c>
    </row>
    <row r="27" spans="3:11" ht="13.5" customHeight="1" thickBot="1" x14ac:dyDescent="0.25">
      <c r="C27" s="16" t="s">
        <v>37</v>
      </c>
      <c r="D27" s="23">
        <v>37644.959999999963</v>
      </c>
      <c r="E27" s="19">
        <v>244722.11</v>
      </c>
      <c r="F27" s="19">
        <v>224529.45</v>
      </c>
      <c r="G27" s="23">
        <v>241197.83</v>
      </c>
      <c r="H27" s="23">
        <f>+D27+E27-F27</f>
        <v>57837.619999999937</v>
      </c>
      <c r="I27" s="46"/>
      <c r="K27" s="1">
        <f>24.09+6001.62+25089.71-1232.91+2036.35</f>
        <v>31918.859999999997</v>
      </c>
    </row>
    <row r="28" spans="3:11" ht="13.5" customHeight="1" thickBot="1" x14ac:dyDescent="0.25">
      <c r="C28" s="16" t="s">
        <v>36</v>
      </c>
      <c r="D28" s="23">
        <v>25359.459999999963</v>
      </c>
      <c r="E28" s="19">
        <v>185026.62</v>
      </c>
      <c r="F28" s="19">
        <v>171952.53</v>
      </c>
      <c r="G28" s="23">
        <v>145605.62</v>
      </c>
      <c r="H28" s="23">
        <f>+D28+E28-F28</f>
        <v>38433.549999999959</v>
      </c>
      <c r="I28" s="46"/>
      <c r="K28" s="1">
        <f>48.51+14704.99-280.83+4834.19</f>
        <v>19306.86</v>
      </c>
    </row>
    <row r="29" spans="3:11" ht="13.5" customHeight="1" thickBot="1" x14ac:dyDescent="0.25">
      <c r="C29" s="16" t="s">
        <v>35</v>
      </c>
      <c r="D29" s="23">
        <v>17151.35000000002</v>
      </c>
      <c r="E29" s="19">
        <v>123760.34</v>
      </c>
      <c r="F29" s="19">
        <v>116082.59</v>
      </c>
      <c r="G29" s="23">
        <v>97934.19</v>
      </c>
      <c r="H29" s="23">
        <f>+D29+E29-F29</f>
        <v>24829.100000000006</v>
      </c>
      <c r="I29" s="46"/>
      <c r="K29" s="1">
        <f>1703.2+5198.71-98.6+288.41+4366.28-170.02+3.23</f>
        <v>11291.21</v>
      </c>
    </row>
    <row r="30" spans="3:11" ht="13.5" customHeight="1" thickBot="1" x14ac:dyDescent="0.25">
      <c r="C30" s="16" t="s">
        <v>34</v>
      </c>
      <c r="D30" s="23">
        <v>215.95999999999913</v>
      </c>
      <c r="E30" s="19">
        <f>4739.28+3464.64+5012.03+5184.72</f>
        <v>18400.670000000002</v>
      </c>
      <c r="F30" s="19">
        <f>4764.21+4920.93+2946.75+3963.07</f>
        <v>16594.96</v>
      </c>
      <c r="G30" s="23">
        <f>+E30</f>
        <v>18400.670000000002</v>
      </c>
      <c r="H30" s="23">
        <f>+D30+E30-F30</f>
        <v>2021.6700000000019</v>
      </c>
      <c r="I30" s="47"/>
      <c r="K30" s="1">
        <f>0.16+460.75+757.79-1292.83+60.64+1.93</f>
        <v>-11.559999999999881</v>
      </c>
    </row>
    <row r="31" spans="3:11" ht="13.5" customHeight="1" thickBot="1" x14ac:dyDescent="0.25">
      <c r="C31" s="16" t="s">
        <v>9</v>
      </c>
      <c r="D31" s="15">
        <f>SUM(D26:D30)</f>
        <v>230454.45999999993</v>
      </c>
      <c r="E31" s="15">
        <f>SUM(E26:E30)</f>
        <v>1649536.9800000002</v>
      </c>
      <c r="F31" s="15">
        <f>SUM(F26:F30)</f>
        <v>1553451.62</v>
      </c>
      <c r="G31" s="15">
        <f>SUM(G26:G30)</f>
        <v>1525015.44</v>
      </c>
      <c r="H31" s="15">
        <f>SUM(H26:H30)</f>
        <v>326539.81999999989</v>
      </c>
      <c r="I31" s="31"/>
    </row>
    <row r="32" spans="3:11" ht="13.5" customHeight="1" thickBot="1" x14ac:dyDescent="0.25">
      <c r="C32" s="56" t="s">
        <v>33</v>
      </c>
      <c r="D32" s="56"/>
      <c r="E32" s="56"/>
      <c r="F32" s="56"/>
      <c r="G32" s="56"/>
      <c r="H32" s="56"/>
      <c r="I32" s="56"/>
    </row>
    <row r="33" spans="3:12" ht="52.5" customHeight="1" thickBot="1" x14ac:dyDescent="0.25">
      <c r="C33" s="22" t="s">
        <v>32</v>
      </c>
      <c r="D33" s="30" t="s">
        <v>31</v>
      </c>
      <c r="E33" s="29" t="s">
        <v>30</v>
      </c>
      <c r="F33" s="29" t="s">
        <v>29</v>
      </c>
      <c r="G33" s="29" t="s">
        <v>28</v>
      </c>
      <c r="H33" s="29" t="s">
        <v>27</v>
      </c>
      <c r="I33" s="28" t="s">
        <v>26</v>
      </c>
    </row>
    <row r="34" spans="3:12" ht="20.25" customHeight="1" thickBot="1" x14ac:dyDescent="0.25">
      <c r="C34" s="27" t="s">
        <v>25</v>
      </c>
      <c r="D34" s="26">
        <v>54286.8400000002</v>
      </c>
      <c r="E34" s="18">
        <v>705157.56</v>
      </c>
      <c r="F34" s="18">
        <v>664082.64</v>
      </c>
      <c r="G34" s="18">
        <f>+E34</f>
        <v>705157.56</v>
      </c>
      <c r="H34" s="18">
        <f t="shared" ref="H34:H43" si="0">+D34+E34-F34</f>
        <v>95361.760000000242</v>
      </c>
      <c r="I34" s="48" t="s">
        <v>24</v>
      </c>
      <c r="J34" s="1">
        <f>53242.74+236.99-1.58+986.59-4.77+48.75-0.16+644.85-0.68+8.73</f>
        <v>55161.459999999992</v>
      </c>
      <c r="K34" s="25">
        <f>+J34-H34</f>
        <v>-40200.30000000025</v>
      </c>
      <c r="L34" s="25">
        <f>56087.93+12.43+47.19-0.68+23.19-D34</f>
        <v>1883.2199999998047</v>
      </c>
    </row>
    <row r="35" spans="3:12" ht="19.5" customHeight="1" thickBot="1" x14ac:dyDescent="0.25">
      <c r="C35" s="16" t="s">
        <v>23</v>
      </c>
      <c r="D35" s="20">
        <v>10650.959999999934</v>
      </c>
      <c r="E35" s="23">
        <v>141970.68</v>
      </c>
      <c r="F35" s="23">
        <v>133465.82</v>
      </c>
      <c r="G35" s="18">
        <v>105109.62</v>
      </c>
      <c r="H35" s="18">
        <f t="shared" si="0"/>
        <v>19155.81999999992</v>
      </c>
      <c r="I35" s="49"/>
      <c r="J35" s="25"/>
    </row>
    <row r="36" spans="3:12" ht="13.5" customHeight="1" thickBot="1" x14ac:dyDescent="0.25">
      <c r="C36" s="22" t="s">
        <v>22</v>
      </c>
      <c r="D36" s="24">
        <v>1819.5799999999726</v>
      </c>
      <c r="E36" s="23"/>
      <c r="F36" s="23">
        <v>0.18</v>
      </c>
      <c r="G36" s="18"/>
      <c r="H36" s="18">
        <f t="shared" si="0"/>
        <v>1819.3999999999726</v>
      </c>
      <c r="I36" s="21"/>
    </row>
    <row r="37" spans="3:12" ht="12.75" customHeight="1" thickBot="1" x14ac:dyDescent="0.25">
      <c r="C37" s="16" t="s">
        <v>21</v>
      </c>
      <c r="D37" s="20">
        <v>6544.5799999999872</v>
      </c>
      <c r="E37" s="23">
        <v>81349.5</v>
      </c>
      <c r="F37" s="23">
        <v>76319.240000000005</v>
      </c>
      <c r="G37" s="18">
        <f>+E37</f>
        <v>81349.5</v>
      </c>
      <c r="H37" s="18">
        <f t="shared" si="0"/>
        <v>11574.839999999982</v>
      </c>
      <c r="I37" s="21" t="s">
        <v>20</v>
      </c>
    </row>
    <row r="38" spans="3:12" ht="27" customHeight="1" thickBot="1" x14ac:dyDescent="0.25">
      <c r="C38" s="16" t="s">
        <v>19</v>
      </c>
      <c r="D38" s="20">
        <v>11614.51999999996</v>
      </c>
      <c r="E38" s="23">
        <v>154487.67999999999</v>
      </c>
      <c r="F38" s="23">
        <v>145531.21</v>
      </c>
      <c r="G38" s="18">
        <v>163147.64000000001</v>
      </c>
      <c r="H38" s="18">
        <f t="shared" si="0"/>
        <v>20570.989999999962</v>
      </c>
      <c r="I38" s="17" t="s">
        <v>18</v>
      </c>
      <c r="J38" s="1">
        <f>9836.67+2218.23</f>
        <v>12054.9</v>
      </c>
      <c r="K38" s="1">
        <f>1675.54+2098.68+7785.31</f>
        <v>11559.53</v>
      </c>
    </row>
    <row r="39" spans="3:12" ht="13.5" customHeight="1" thickBot="1" x14ac:dyDescent="0.25">
      <c r="C39" s="16" t="s">
        <v>17</v>
      </c>
      <c r="D39" s="20">
        <v>567.36000000000058</v>
      </c>
      <c r="E39" s="19">
        <v>9386.82</v>
      </c>
      <c r="F39" s="19">
        <v>8685.86</v>
      </c>
      <c r="G39" s="18">
        <f>+E39</f>
        <v>9386.82</v>
      </c>
      <c r="H39" s="18">
        <f t="shared" si="0"/>
        <v>1268.3199999999997</v>
      </c>
      <c r="I39" s="17" t="s">
        <v>16</v>
      </c>
    </row>
    <row r="40" spans="3:12" ht="13.5" customHeight="1" thickBot="1" x14ac:dyDescent="0.25">
      <c r="C40" s="22" t="s">
        <v>15</v>
      </c>
      <c r="D40" s="20">
        <v>9778.7599999999948</v>
      </c>
      <c r="E40" s="19">
        <v>86175.29</v>
      </c>
      <c r="F40" s="19">
        <v>86151.4</v>
      </c>
      <c r="G40" s="18">
        <f>+E40</f>
        <v>86175.29</v>
      </c>
      <c r="H40" s="18">
        <f t="shared" si="0"/>
        <v>9802.6499999999942</v>
      </c>
      <c r="I40" s="21"/>
    </row>
    <row r="41" spans="3:12" ht="13.5" customHeight="1" thickBot="1" x14ac:dyDescent="0.25">
      <c r="C41" s="16" t="s">
        <v>14</v>
      </c>
      <c r="D41" s="20">
        <v>6679.9800000000032</v>
      </c>
      <c r="E41" s="19">
        <f>12955.9+10853.56</f>
        <v>23809.46</v>
      </c>
      <c r="F41" s="19">
        <f>13599.58+9255.83</f>
        <v>22855.41</v>
      </c>
      <c r="G41" s="18">
        <f>+E41</f>
        <v>23809.46</v>
      </c>
      <c r="H41" s="18">
        <f t="shared" si="0"/>
        <v>7634.0300000000025</v>
      </c>
      <c r="I41" s="21"/>
      <c r="J41" s="1">
        <f>1204.38+779.9</f>
        <v>1984.2800000000002</v>
      </c>
      <c r="K41" s="1">
        <f>2268.5+3098.47</f>
        <v>5366.9699999999993</v>
      </c>
    </row>
    <row r="42" spans="3:12" ht="13.5" customHeight="1" thickBot="1" x14ac:dyDescent="0.25">
      <c r="C42" s="16" t="s">
        <v>13</v>
      </c>
      <c r="D42" s="20">
        <v>1507.0400000000009</v>
      </c>
      <c r="E42" s="19">
        <f>28877.86+5520.86</f>
        <v>34398.720000000001</v>
      </c>
      <c r="F42" s="19">
        <f>27013.01+5239.24</f>
        <v>32252.25</v>
      </c>
      <c r="G42" s="18">
        <f>+E42</f>
        <v>34398.720000000001</v>
      </c>
      <c r="H42" s="18">
        <f t="shared" si="0"/>
        <v>3653.510000000002</v>
      </c>
      <c r="I42" s="21" t="s">
        <v>12</v>
      </c>
    </row>
    <row r="43" spans="3:12" ht="13.5" customHeight="1" thickBot="1" x14ac:dyDescent="0.25">
      <c r="C43" s="16" t="s">
        <v>11</v>
      </c>
      <c r="D43" s="20">
        <v>2638.4100000000108</v>
      </c>
      <c r="E43" s="19">
        <v>38328.28</v>
      </c>
      <c r="F43" s="19">
        <v>35795.050000000003</v>
      </c>
      <c r="G43" s="18">
        <f>+E43</f>
        <v>38328.28</v>
      </c>
      <c r="H43" s="18">
        <f t="shared" si="0"/>
        <v>5171.6400000000067</v>
      </c>
      <c r="I43" s="17" t="s">
        <v>10</v>
      </c>
    </row>
    <row r="44" spans="3:12" s="12" customFormat="1" ht="13.5" customHeight="1" thickBot="1" x14ac:dyDescent="0.25">
      <c r="C44" s="16" t="s">
        <v>9</v>
      </c>
      <c r="D44" s="15">
        <f>SUM(D34:D43)</f>
        <v>106088.03000000006</v>
      </c>
      <c r="E44" s="15">
        <f>SUM(E34:E43)</f>
        <v>1275063.99</v>
      </c>
      <c r="F44" s="15">
        <f>SUM(F34:F43)</f>
        <v>1205139.0599999998</v>
      </c>
      <c r="G44" s="15">
        <f>SUM(G34:G43)</f>
        <v>1246862.8900000001</v>
      </c>
      <c r="H44" s="15">
        <f>SUM(H34:H43)</f>
        <v>176012.96000000011</v>
      </c>
      <c r="I44" s="14"/>
      <c r="L44" s="13"/>
    </row>
    <row r="45" spans="3:12" ht="13.5" customHeight="1" x14ac:dyDescent="0.2">
      <c r="C45" s="43" t="s">
        <v>8</v>
      </c>
      <c r="D45" s="43"/>
      <c r="E45" s="43"/>
      <c r="F45" s="43"/>
      <c r="G45" s="43"/>
      <c r="H45" s="43"/>
      <c r="I45" s="43"/>
    </row>
    <row r="46" spans="3:12" ht="25.5" customHeight="1" thickBot="1" x14ac:dyDescent="0.25">
      <c r="C46" s="11" t="s">
        <v>7</v>
      </c>
      <c r="D46" s="44" t="s">
        <v>6</v>
      </c>
      <c r="E46" s="44"/>
      <c r="F46" s="44"/>
      <c r="G46" s="44"/>
      <c r="H46" s="44"/>
      <c r="I46" s="10" t="s">
        <v>5</v>
      </c>
    </row>
    <row r="47" spans="3:12" ht="27" customHeight="1" thickBot="1" x14ac:dyDescent="0.25">
      <c r="C47" s="9" t="s">
        <v>3</v>
      </c>
      <c r="D47" s="40" t="s">
        <v>4</v>
      </c>
      <c r="E47" s="41"/>
      <c r="F47" s="41"/>
      <c r="G47" s="41"/>
      <c r="H47" s="42"/>
      <c r="I47" s="8" t="s">
        <v>3</v>
      </c>
    </row>
    <row r="48" spans="3:12" ht="18" customHeight="1" x14ac:dyDescent="0.3">
      <c r="C48" s="7" t="s">
        <v>2</v>
      </c>
      <c r="D48" s="7"/>
      <c r="E48" s="7"/>
      <c r="F48" s="7"/>
      <c r="G48" s="7"/>
      <c r="H48" s="6">
        <f>+H31+H44</f>
        <v>502552.78</v>
      </c>
    </row>
    <row r="49" spans="3:9" s="5" customFormat="1" x14ac:dyDescent="0.2">
      <c r="C49" s="2" t="s">
        <v>1</v>
      </c>
      <c r="D49" s="2"/>
      <c r="E49" s="2"/>
      <c r="F49" s="2"/>
      <c r="G49" s="2"/>
      <c r="H49" s="2"/>
      <c r="I49" s="2"/>
    </row>
    <row r="50" spans="3:9" ht="15" customHeight="1" x14ac:dyDescent="0.25">
      <c r="C50" s="4"/>
      <c r="D50" s="4"/>
    </row>
    <row r="52" spans="3:9" hidden="1" x14ac:dyDescent="0.2">
      <c r="D52" s="3"/>
      <c r="H52" s="2">
        <f>20570.99+95361.76+5171.64+11574.84+1268.32+1697.25+5936.78+19155.82+1819.4+9802.65+8.73+3165.96+478.82</f>
        <v>176012.96000000002</v>
      </c>
    </row>
    <row r="53" spans="3:9" x14ac:dyDescent="0.2">
      <c r="C53" s="2" t="s">
        <v>0</v>
      </c>
      <c r="E53" s="3">
        <f>+E44+E31+5580+4260.03</f>
        <v>2934441</v>
      </c>
      <c r="F53" s="3"/>
      <c r="G53" s="3">
        <f>+G44+G31</f>
        <v>2771878.33</v>
      </c>
      <c r="H53" s="3"/>
    </row>
  </sheetData>
  <mergeCells count="11">
    <mergeCell ref="C20:I20"/>
    <mergeCell ref="C21:I21"/>
    <mergeCell ref="C22:I22"/>
    <mergeCell ref="C23:I23"/>
    <mergeCell ref="C25:I25"/>
    <mergeCell ref="D47:H47"/>
    <mergeCell ref="C45:I45"/>
    <mergeCell ref="D46:H46"/>
    <mergeCell ref="I26:I30"/>
    <mergeCell ref="I34:I35"/>
    <mergeCell ref="C32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7" customWidth="1"/>
    <col min="2" max="2" width="12.42578125" style="57" customWidth="1"/>
    <col min="3" max="3" width="13.28515625" style="57" hidden="1" customWidth="1"/>
    <col min="4" max="4" width="12.140625" style="57" customWidth="1"/>
    <col min="5" max="5" width="13.5703125" style="57" customWidth="1"/>
    <col min="6" max="6" width="13.28515625" style="57" customWidth="1"/>
    <col min="7" max="7" width="14.28515625" style="57" customWidth="1"/>
    <col min="8" max="8" width="15.140625" style="57" customWidth="1"/>
    <col min="9" max="9" width="14.28515625" style="57" customWidth="1"/>
    <col min="10" max="16384" width="9.140625" style="57"/>
  </cols>
  <sheetData>
    <row r="13" spans="1:9" x14ac:dyDescent="0.25">
      <c r="A13" s="64" t="s">
        <v>66</v>
      </c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 t="s">
        <v>65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4" t="s">
        <v>64</v>
      </c>
      <c r="B15" s="64"/>
      <c r="C15" s="64"/>
      <c r="D15" s="64"/>
      <c r="E15" s="64"/>
      <c r="F15" s="64"/>
      <c r="G15" s="64"/>
      <c r="H15" s="64"/>
      <c r="I15" s="64"/>
    </row>
    <row r="16" spans="1:9" ht="60" x14ac:dyDescent="0.25">
      <c r="A16" s="62" t="s">
        <v>63</v>
      </c>
      <c r="B16" s="62" t="s">
        <v>62</v>
      </c>
      <c r="C16" s="62" t="s">
        <v>61</v>
      </c>
      <c r="D16" s="62" t="s">
        <v>60</v>
      </c>
      <c r="E16" s="62" t="s">
        <v>59</v>
      </c>
      <c r="F16" s="63" t="s">
        <v>58</v>
      </c>
      <c r="G16" s="63" t="s">
        <v>57</v>
      </c>
      <c r="H16" s="62" t="s">
        <v>56</v>
      </c>
      <c r="I16" s="62" t="s">
        <v>55</v>
      </c>
    </row>
    <row r="17" spans="1:9" x14ac:dyDescent="0.25">
      <c r="A17" s="61" t="s">
        <v>54</v>
      </c>
      <c r="B17" s="60">
        <v>177.87791999999999</v>
      </c>
      <c r="C17" s="60"/>
      <c r="D17" s="60">
        <v>141.97067999999999</v>
      </c>
      <c r="E17" s="60">
        <v>133.46582000000001</v>
      </c>
      <c r="F17" s="60">
        <f>(4260.03+5580)/1000</f>
        <v>9.8400299999999987</v>
      </c>
      <c r="G17" s="60">
        <v>105.10962000000001</v>
      </c>
      <c r="H17" s="59">
        <v>19.155819999999999</v>
      </c>
      <c r="I17" s="59">
        <f>B17+D17+F17-G17</f>
        <v>224.57900999999998</v>
      </c>
    </row>
    <row r="19" spans="1:9" x14ac:dyDescent="0.25">
      <c r="A19" s="57" t="s">
        <v>53</v>
      </c>
    </row>
    <row r="20" spans="1:9" x14ac:dyDescent="0.25">
      <c r="A20" s="57" t="s">
        <v>52</v>
      </c>
    </row>
    <row r="21" spans="1:9" x14ac:dyDescent="0.25">
      <c r="A21" s="57" t="s">
        <v>51</v>
      </c>
    </row>
    <row r="22" spans="1:9" x14ac:dyDescent="0.25">
      <c r="A22" s="57" t="s">
        <v>50</v>
      </c>
    </row>
    <row r="23" spans="1:9" x14ac:dyDescent="0.25">
      <c r="A23" s="57" t="s">
        <v>49</v>
      </c>
    </row>
    <row r="24" spans="1:9" x14ac:dyDescent="0.25">
      <c r="A24" s="57" t="s">
        <v>48</v>
      </c>
    </row>
    <row r="25" spans="1:9" x14ac:dyDescent="0.25">
      <c r="A25" s="57" t="s">
        <v>47</v>
      </c>
    </row>
    <row r="26" spans="1:9" x14ac:dyDescent="0.25">
      <c r="A26" s="58" t="s">
        <v>46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ветеранов5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2019-03-19T08:35:31Z</dcterms:created>
  <dcterms:modified xsi:type="dcterms:W3CDTF">2019-03-20T08:12:24Z</dcterms:modified>
</cp:coreProperties>
</file>