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6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30" i="1" l="1"/>
  <c r="H30" i="1"/>
  <c r="K30" i="1"/>
  <c r="H31" i="1"/>
  <c r="K31" i="1"/>
  <c r="H32" i="1"/>
  <c r="K32" i="1"/>
  <c r="H33" i="1"/>
  <c r="K33" i="1"/>
  <c r="E34" i="1"/>
  <c r="H34" i="1" s="1"/>
  <c r="F34" i="1"/>
  <c r="G34" i="1"/>
  <c r="K34" i="1"/>
  <c r="D35" i="1"/>
  <c r="E35" i="1"/>
  <c r="F35" i="1"/>
  <c r="G35" i="1"/>
  <c r="G38" i="1"/>
  <c r="H38" i="1"/>
  <c r="J38" i="1"/>
  <c r="K38" i="1"/>
  <c r="H39" i="1"/>
  <c r="J39" i="1"/>
  <c r="H40" i="1"/>
  <c r="H41" i="1"/>
  <c r="G42" i="1"/>
  <c r="H42" i="1"/>
  <c r="J42" i="1"/>
  <c r="K42" i="1"/>
  <c r="G43" i="1"/>
  <c r="H43" i="1"/>
  <c r="J43" i="1"/>
  <c r="G44" i="1"/>
  <c r="H44" i="1"/>
  <c r="J44" i="1"/>
  <c r="E45" i="1"/>
  <c r="H45" i="1" s="1"/>
  <c r="F45" i="1"/>
  <c r="G45" i="1"/>
  <c r="J45" i="1"/>
  <c r="K45" i="1"/>
  <c r="E46" i="1"/>
  <c r="H46" i="1" s="1"/>
  <c r="F46" i="1"/>
  <c r="G46" i="1"/>
  <c r="G47" i="1"/>
  <c r="H47" i="1"/>
  <c r="J47" i="1"/>
  <c r="D48" i="1"/>
  <c r="E48" i="1"/>
  <c r="F48" i="1"/>
  <c r="G48" i="1"/>
  <c r="G56" i="1" s="1"/>
  <c r="H55" i="1"/>
  <c r="E56" i="1"/>
  <c r="H48" i="1" l="1"/>
  <c r="H35" i="1"/>
  <c r="H51" i="1" l="1"/>
</calcChain>
</file>

<file path=xl/sharedStrings.xml><?xml version="1.0" encoding="utf-8"?>
<sst xmlns="http://schemas.openxmlformats.org/spreadsheetml/2006/main" count="72" uniqueCount="65">
  <si>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</si>
  <si>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</si>
  <si>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</si>
  <si>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</si>
  <si>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</si>
  <si>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</si>
  <si>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</si>
  <si>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</si>
  <si>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</si>
  <si>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</si>
  <si>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</si>
  <si>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</si>
  <si>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</si>
  <si>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</si>
  <si>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</si>
  <si>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</si>
  <si>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</si>
  <si>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</si>
  <si>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</si>
  <si>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</si>
  <si>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</si>
  <si>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</si>
  <si>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Н/2011-105 от 01.08.2011г.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</si>
  <si>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</si>
  <si>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</si>
  <si>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</si>
  <si>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</si>
  <si>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</si>
  <si>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</si>
  <si>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</si>
  <si>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</si>
  <si>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</si>
  <si>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</si>
  <si>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</si>
  <si>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</si>
  <si>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</si>
  <si>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</si>
  <si>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</si>
  <si>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</si>
  <si>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</si>
  <si>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</si>
  <si>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</si>
  <si>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</si>
  <si>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</si>
  <si>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- 312.80р</t>
  </si>
  <si>
    <t>аварийное обслуживание - 1755.79р.</t>
  </si>
  <si>
    <t>ремонт канализационной лежака и выпуска до колодца - 255522.00р.</t>
  </si>
  <si>
    <t>работы по электрике - 156.00р.</t>
  </si>
  <si>
    <t>ремонт канализационной системы - 1181.31 р.</t>
  </si>
  <si>
    <t>ремонт дверей, окраска - 656.29р.</t>
  </si>
  <si>
    <t>Ремонт систем ХВС, ГВС - 1098.86р.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</si>
  <si>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260.68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</si>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</sst>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20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56"/>
  <sheetViews>
    <sheetView topLeftCell="C25" workbookViewId="0">
      <selection activeCell="F34" sqref="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.140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.42578125" style="2" customWidth="1"/>
    <col min="9" max="9" width="22.57031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43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8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2.75" customHeight="1" x14ac:dyDescent="0.2">
      <c r="C23" s="33"/>
      <c r="D23" s="33"/>
      <c r="E23" s="32"/>
      <c r="F23" s="32"/>
      <c r="G23" s="32"/>
      <c r="H23" s="32"/>
      <c r="I23" s="32"/>
    </row>
    <row r="24" spans="3:11" ht="14.25" x14ac:dyDescent="0.2">
      <c r="C24" s="47" t="s">
        <v>42</v>
      </c>
      <c r="D24" s="47"/>
      <c r="E24" s="47"/>
      <c r="F24" s="47"/>
      <c r="G24" s="47"/>
      <c r="H24" s="47"/>
      <c r="I24" s="47"/>
    </row>
    <row r="25" spans="3:11" x14ac:dyDescent="0.2">
      <c r="C25" s="48" t="s">
        <v>41</v>
      </c>
      <c r="D25" s="48"/>
      <c r="E25" s="48"/>
      <c r="F25" s="48"/>
      <c r="G25" s="48"/>
      <c r="H25" s="48"/>
      <c r="I25" s="48"/>
    </row>
    <row r="26" spans="3:11" x14ac:dyDescent="0.2">
      <c r="C26" s="48" t="s">
        <v>40</v>
      </c>
      <c r="D26" s="48"/>
      <c r="E26" s="48"/>
      <c r="F26" s="48"/>
      <c r="G26" s="48"/>
      <c r="H26" s="48"/>
      <c r="I26" s="48"/>
    </row>
    <row r="27" spans="3:11" ht="6" customHeight="1" thickBot="1" x14ac:dyDescent="0.25">
      <c r="C27" s="49"/>
      <c r="D27" s="49"/>
      <c r="E27" s="49"/>
      <c r="F27" s="49"/>
      <c r="G27" s="49"/>
      <c r="H27" s="49"/>
      <c r="I27" s="49"/>
    </row>
    <row r="28" spans="3:11" ht="51" customHeight="1" thickBot="1" x14ac:dyDescent="0.25">
      <c r="C28" s="27" t="s">
        <v>30</v>
      </c>
      <c r="D28" s="30" t="s">
        <v>29</v>
      </c>
      <c r="E28" s="29" t="s">
        <v>28</v>
      </c>
      <c r="F28" s="29" t="s">
        <v>27</v>
      </c>
      <c r="G28" s="29" t="s">
        <v>26</v>
      </c>
      <c r="H28" s="29" t="s">
        <v>25</v>
      </c>
      <c r="I28" s="30" t="s">
        <v>39</v>
      </c>
    </row>
    <row r="29" spans="3:11" ht="13.5" customHeight="1" thickBot="1" x14ac:dyDescent="0.25">
      <c r="C29" s="43" t="s">
        <v>38</v>
      </c>
      <c r="D29" s="44"/>
      <c r="E29" s="44"/>
      <c r="F29" s="44"/>
      <c r="G29" s="44"/>
      <c r="H29" s="44"/>
      <c r="I29" s="45"/>
    </row>
    <row r="30" spans="3:11" ht="13.5" customHeight="1" thickBot="1" x14ac:dyDescent="0.25">
      <c r="C30" s="15" t="s">
        <v>37</v>
      </c>
      <c r="D30" s="23">
        <v>317796.09999999986</v>
      </c>
      <c r="E30" s="23">
        <v>1123753.0900000001</v>
      </c>
      <c r="F30" s="23">
        <f>1109037.32+27124.77</f>
        <v>1136162.0900000001</v>
      </c>
      <c r="G30" s="23">
        <v>1068302.06</v>
      </c>
      <c r="H30" s="23">
        <f>+D30+E30-F30</f>
        <v>305387.09999999986</v>
      </c>
      <c r="I30" s="40" t="s">
        <v>36</v>
      </c>
      <c r="K30" s="20">
        <f>237831.56-26483.84+15271.61+25853.98+33862.86</f>
        <v>286336.17000000004</v>
      </c>
    </row>
    <row r="31" spans="3:11" ht="13.5" customHeight="1" thickBot="1" x14ac:dyDescent="0.25">
      <c r="C31" s="15" t="s">
        <v>35</v>
      </c>
      <c r="D31" s="23">
        <v>171997.09999999998</v>
      </c>
      <c r="E31" s="18">
        <v>318607.58</v>
      </c>
      <c r="F31" s="18">
        <v>372770.8</v>
      </c>
      <c r="G31" s="23">
        <v>327544.44</v>
      </c>
      <c r="H31" s="23">
        <f>+D31+E31-F31</f>
        <v>117833.88</v>
      </c>
      <c r="I31" s="41"/>
      <c r="K31" s="20">
        <f>5668.05+13939.38-4641.15+97661.25-8559.38+19728.6-2661.07</f>
        <v>121135.67999999999</v>
      </c>
    </row>
    <row r="32" spans="3:11" ht="13.5" customHeight="1" thickBot="1" x14ac:dyDescent="0.25">
      <c r="C32" s="15" t="s">
        <v>34</v>
      </c>
      <c r="D32" s="23">
        <v>84757.670000000013</v>
      </c>
      <c r="E32" s="18">
        <v>212834</v>
      </c>
      <c r="F32" s="18">
        <v>228799.85</v>
      </c>
      <c r="G32" s="23">
        <v>178687.64</v>
      </c>
      <c r="H32" s="23">
        <f>+D32+E32-F32</f>
        <v>68791.820000000036</v>
      </c>
      <c r="I32" s="41"/>
      <c r="K32" s="20">
        <f>2688.73+45505.12-3027.23+18761.19-4043.51</f>
        <v>59884.299999999996</v>
      </c>
    </row>
    <row r="33" spans="3:12" ht="13.5" customHeight="1" thickBot="1" x14ac:dyDescent="0.25">
      <c r="C33" s="15" t="s">
        <v>33</v>
      </c>
      <c r="D33" s="23">
        <v>56922.78</v>
      </c>
      <c r="E33" s="18">
        <v>149684.76999999999</v>
      </c>
      <c r="F33" s="18">
        <v>162044.06</v>
      </c>
      <c r="G33" s="23">
        <v>125501.48</v>
      </c>
      <c r="H33" s="23">
        <f>+D33+E33-F33</f>
        <v>44563.489999999991</v>
      </c>
      <c r="I33" s="41"/>
      <c r="K33" s="1">
        <f>708.32+15195.84-1138.11+2674.15-433.84+16935.13-1046.03+6460.44-1413.84</f>
        <v>37942.060000000012</v>
      </c>
    </row>
    <row r="34" spans="3:12" ht="13.5" customHeight="1" thickBot="1" x14ac:dyDescent="0.25">
      <c r="C34" s="15" t="s">
        <v>32</v>
      </c>
      <c r="D34" s="23">
        <v>3653.3700000000063</v>
      </c>
      <c r="E34" s="18">
        <f>7201.08+6432.13+6448.79+7877.64</f>
        <v>27959.64</v>
      </c>
      <c r="F34" s="18">
        <f>7590.05+3.48+8797.69+4723.54+6017.42</f>
        <v>27132.18</v>
      </c>
      <c r="G34" s="23">
        <f>+E34</f>
        <v>27959.64</v>
      </c>
      <c r="H34" s="23">
        <f>+D34+E34-F34</f>
        <v>4480.8300000000054</v>
      </c>
      <c r="I34" s="42"/>
      <c r="K34" s="1">
        <f>10.37+1290.26-478.5+1920.91-708.86+38.96+40.29+1.71</f>
        <v>2115.14</v>
      </c>
    </row>
    <row r="35" spans="3:12" ht="13.5" customHeight="1" thickBot="1" x14ac:dyDescent="0.25">
      <c r="C35" s="15" t="s">
        <v>7</v>
      </c>
      <c r="D35" s="14">
        <f>SUM(D30:D34)</f>
        <v>635127.0199999999</v>
      </c>
      <c r="E35" s="14">
        <f>SUM(E30:E34)</f>
        <v>1832839.08</v>
      </c>
      <c r="F35" s="14">
        <f>SUM(F30:F34)</f>
        <v>1926908.9800000002</v>
      </c>
      <c r="G35" s="14">
        <f>SUM(G30:G34)</f>
        <v>1727995.26</v>
      </c>
      <c r="H35" s="14">
        <f>SUM(H30:H34)</f>
        <v>541057.11999999988</v>
      </c>
      <c r="I35" s="31"/>
    </row>
    <row r="36" spans="3:12" ht="13.5" customHeight="1" thickBot="1" x14ac:dyDescent="0.25">
      <c r="C36" s="46" t="s">
        <v>31</v>
      </c>
      <c r="D36" s="46"/>
      <c r="E36" s="46"/>
      <c r="F36" s="46"/>
      <c r="G36" s="46"/>
      <c r="H36" s="46"/>
      <c r="I36" s="46"/>
    </row>
    <row r="37" spans="3:12" ht="52.5" customHeight="1" thickBot="1" x14ac:dyDescent="0.25">
      <c r="C37" s="22" t="s">
        <v>30</v>
      </c>
      <c r="D37" s="30" t="s">
        <v>29</v>
      </c>
      <c r="E37" s="29" t="s">
        <v>28</v>
      </c>
      <c r="F37" s="29" t="s">
        <v>27</v>
      </c>
      <c r="G37" s="29" t="s">
        <v>26</v>
      </c>
      <c r="H37" s="29" t="s">
        <v>25</v>
      </c>
      <c r="I37" s="28" t="s">
        <v>24</v>
      </c>
    </row>
    <row r="38" spans="3:12" ht="20.25" customHeight="1" thickBot="1" x14ac:dyDescent="0.25">
      <c r="C38" s="27" t="s">
        <v>23</v>
      </c>
      <c r="D38" s="26">
        <v>148769.28000000003</v>
      </c>
      <c r="E38" s="17">
        <v>715983.96</v>
      </c>
      <c r="F38" s="17">
        <v>724100.15</v>
      </c>
      <c r="G38" s="17">
        <f>+E38</f>
        <v>715983.96</v>
      </c>
      <c r="H38" s="17">
        <f t="shared" ref="H38:H47" si="0">+D38+E38-F38</f>
        <v>140653.08999999997</v>
      </c>
      <c r="I38" s="50" t="s">
        <v>22</v>
      </c>
      <c r="J38" s="25">
        <f>36.28-15.15+130.82-54.61+122749.35-4012.07-D38</f>
        <v>-29934.660000000033</v>
      </c>
      <c r="K38" s="25">
        <f>763-195.43+2793.13-649.36+151043.06-14669.83-H38</f>
        <v>-1568.5199999999604</v>
      </c>
    </row>
    <row r="39" spans="3:12" ht="19.5" customHeight="1" thickBot="1" x14ac:dyDescent="0.25">
      <c r="C39" s="15" t="s">
        <v>21</v>
      </c>
      <c r="D39" s="19">
        <v>30422.499999999971</v>
      </c>
      <c r="E39" s="23">
        <v>151458.96</v>
      </c>
      <c r="F39" s="23">
        <v>152046.44</v>
      </c>
      <c r="G39" s="17">
        <v>260683.05</v>
      </c>
      <c r="H39" s="17">
        <f t="shared" si="0"/>
        <v>29835.01999999996</v>
      </c>
      <c r="I39" s="51"/>
      <c r="J39" s="25">
        <f>31179.27-4298.85</f>
        <v>26880.42</v>
      </c>
    </row>
    <row r="40" spans="3:12" ht="13.5" customHeight="1" thickBot="1" x14ac:dyDescent="0.25">
      <c r="C40" s="22" t="s">
        <v>20</v>
      </c>
      <c r="D40" s="24">
        <v>9310.2500000000236</v>
      </c>
      <c r="E40" s="23"/>
      <c r="F40" s="23">
        <v>668.11</v>
      </c>
      <c r="G40" s="17"/>
      <c r="H40" s="17">
        <f t="shared" si="0"/>
        <v>8642.1400000000231</v>
      </c>
      <c r="I40" s="21"/>
    </row>
    <row r="41" spans="3:12" ht="12.75" hidden="1" customHeight="1" thickBot="1" x14ac:dyDescent="0.25">
      <c r="C41" s="15" t="s">
        <v>19</v>
      </c>
      <c r="D41" s="19">
        <v>0</v>
      </c>
      <c r="E41" s="23"/>
      <c r="F41" s="23"/>
      <c r="G41" s="17"/>
      <c r="H41" s="17">
        <f t="shared" si="0"/>
        <v>0</v>
      </c>
      <c r="I41" s="21" t="s">
        <v>18</v>
      </c>
    </row>
    <row r="42" spans="3:12" ht="27" customHeight="1" thickBot="1" x14ac:dyDescent="0.25">
      <c r="C42" s="15" t="s">
        <v>17</v>
      </c>
      <c r="D42" s="19">
        <v>33688.720000000001</v>
      </c>
      <c r="E42" s="23">
        <v>164811.84</v>
      </c>
      <c r="F42" s="23">
        <v>165407.04000000001</v>
      </c>
      <c r="G42" s="17">
        <f>138105.16+43037.69</f>
        <v>181142.85</v>
      </c>
      <c r="H42" s="17">
        <f t="shared" si="0"/>
        <v>33093.51999999999</v>
      </c>
      <c r="I42" s="16" t="s">
        <v>16</v>
      </c>
      <c r="J42" s="1">
        <f>15851.43-1034.94+11684.78</f>
        <v>26501.27</v>
      </c>
      <c r="K42" s="1">
        <f>7458.28+10132.81+16678.63-4362.11</f>
        <v>29907.61</v>
      </c>
    </row>
    <row r="43" spans="3:12" ht="13.5" customHeight="1" thickBot="1" x14ac:dyDescent="0.25">
      <c r="C43" s="15" t="s">
        <v>15</v>
      </c>
      <c r="D43" s="19">
        <v>1950.7899999999972</v>
      </c>
      <c r="E43" s="18">
        <v>10013.52</v>
      </c>
      <c r="F43" s="18">
        <v>9822.82</v>
      </c>
      <c r="G43" s="17">
        <f>+E43</f>
        <v>10013.52</v>
      </c>
      <c r="H43" s="17">
        <f t="shared" si="0"/>
        <v>2141.489999999998</v>
      </c>
      <c r="I43" s="16" t="s">
        <v>14</v>
      </c>
      <c r="J43" s="1">
        <f>2099.94-252.85</f>
        <v>1847.0900000000001</v>
      </c>
    </row>
    <row r="44" spans="3:12" ht="13.5" customHeight="1" thickBot="1" x14ac:dyDescent="0.25">
      <c r="C44" s="22" t="s">
        <v>13</v>
      </c>
      <c r="D44" s="19">
        <v>26532.040000000023</v>
      </c>
      <c r="E44" s="18">
        <v>91591.44</v>
      </c>
      <c r="F44" s="18">
        <v>99181.62</v>
      </c>
      <c r="G44" s="17">
        <f>+E44</f>
        <v>91591.44</v>
      </c>
      <c r="H44" s="17">
        <f t="shared" si="0"/>
        <v>18941.86000000003</v>
      </c>
      <c r="I44" s="21"/>
      <c r="J44" s="20">
        <f>24883.37-1607.47</f>
        <v>23275.899999999998</v>
      </c>
    </row>
    <row r="45" spans="3:12" ht="13.5" customHeight="1" thickBot="1" x14ac:dyDescent="0.25">
      <c r="C45" s="15" t="s">
        <v>12</v>
      </c>
      <c r="D45" s="19">
        <v>42836.73</v>
      </c>
      <c r="E45" s="18">
        <f>25825.34+10943.29</f>
        <v>36768.630000000005</v>
      </c>
      <c r="F45" s="18">
        <f>58895.89+19602.56</f>
        <v>78498.45</v>
      </c>
      <c r="G45" s="17">
        <f>+E45</f>
        <v>36768.630000000005</v>
      </c>
      <c r="H45" s="17">
        <f t="shared" si="0"/>
        <v>1106.910000000018</v>
      </c>
      <c r="I45" s="21"/>
      <c r="J45" s="1">
        <f>832.15+1556.96</f>
        <v>2389.11</v>
      </c>
      <c r="K45" s="20">
        <f>11666.22+5945.58</f>
        <v>17611.8</v>
      </c>
    </row>
    <row r="46" spans="3:12" ht="13.5" customHeight="1" thickBot="1" x14ac:dyDescent="0.25">
      <c r="C46" s="15" t="s">
        <v>11</v>
      </c>
      <c r="D46" s="19">
        <v>3799.5599999999977</v>
      </c>
      <c r="E46" s="18">
        <f>24045.57+6947.77</f>
        <v>30993.34</v>
      </c>
      <c r="F46" s="18">
        <f>23633.14-67.94-21.02+6675.5</f>
        <v>30219.68</v>
      </c>
      <c r="G46" s="17">
        <f>+E46</f>
        <v>30993.34</v>
      </c>
      <c r="H46" s="17">
        <f t="shared" si="0"/>
        <v>4573.2199999999939</v>
      </c>
      <c r="I46" s="21" t="s">
        <v>10</v>
      </c>
      <c r="K46" s="20"/>
    </row>
    <row r="47" spans="3:12" ht="13.5" customHeight="1" thickBot="1" x14ac:dyDescent="0.25">
      <c r="C47" s="15" t="s">
        <v>9</v>
      </c>
      <c r="D47" s="19">
        <v>7614.5400000000081</v>
      </c>
      <c r="E47" s="18">
        <v>37969.440000000002</v>
      </c>
      <c r="F47" s="18">
        <v>37506.47</v>
      </c>
      <c r="G47" s="17">
        <f>+E47</f>
        <v>37969.440000000002</v>
      </c>
      <c r="H47" s="17">
        <f t="shared" si="0"/>
        <v>8077.5100000000093</v>
      </c>
      <c r="I47" s="16" t="s">
        <v>8</v>
      </c>
      <c r="J47" s="1">
        <f>7909.11-958.66</f>
        <v>6950.45</v>
      </c>
    </row>
    <row r="48" spans="3:12" s="11" customFormat="1" ht="13.5" customHeight="1" thickBot="1" x14ac:dyDescent="0.25">
      <c r="C48" s="15" t="s">
        <v>7</v>
      </c>
      <c r="D48" s="14">
        <f>SUM(D38:D47)</f>
        <v>304924.41000000003</v>
      </c>
      <c r="E48" s="14">
        <f>SUM(E38:E47)</f>
        <v>1239591.1300000001</v>
      </c>
      <c r="F48" s="14">
        <f>SUM(F38:F47)</f>
        <v>1297450.78</v>
      </c>
      <c r="G48" s="14">
        <f>SUM(G38:G47)</f>
        <v>1365146.2300000002</v>
      </c>
      <c r="H48" s="14">
        <f>SUM(H38:H47)</f>
        <v>247064.75999999998</v>
      </c>
      <c r="I48" s="13"/>
      <c r="L48" s="12"/>
    </row>
    <row r="49" spans="3:9" ht="13.5" customHeight="1" thickBot="1" x14ac:dyDescent="0.25">
      <c r="C49" s="52" t="s">
        <v>6</v>
      </c>
      <c r="D49" s="52"/>
      <c r="E49" s="52"/>
      <c r="F49" s="52"/>
      <c r="G49" s="52"/>
      <c r="H49" s="52"/>
      <c r="I49" s="52"/>
    </row>
    <row r="50" spans="3:9" ht="30.75" customHeight="1" thickBot="1" x14ac:dyDescent="0.25">
      <c r="C50" s="10" t="s">
        <v>5</v>
      </c>
      <c r="D50" s="39" t="s">
        <v>4</v>
      </c>
      <c r="E50" s="39"/>
      <c r="F50" s="39"/>
      <c r="G50" s="39"/>
      <c r="H50" s="39"/>
      <c r="I50" s="9" t="s">
        <v>3</v>
      </c>
    </row>
    <row r="51" spans="3:9" ht="26.25" customHeight="1" x14ac:dyDescent="0.3">
      <c r="C51" s="8" t="s">
        <v>2</v>
      </c>
      <c r="D51" s="8"/>
      <c r="E51" s="8"/>
      <c r="F51" s="8"/>
      <c r="G51" s="8"/>
      <c r="H51" s="7">
        <f>+H35+H48</f>
        <v>788121.87999999989</v>
      </c>
    </row>
    <row r="52" spans="3:9" s="6" customFormat="1" hidden="1" x14ac:dyDescent="0.2">
      <c r="C52" s="2" t="s">
        <v>1</v>
      </c>
      <c r="D52" s="2"/>
      <c r="E52" s="2"/>
      <c r="F52" s="2"/>
      <c r="G52" s="2"/>
      <c r="H52" s="2"/>
      <c r="I52" s="2"/>
    </row>
    <row r="53" spans="3:9" x14ac:dyDescent="0.2">
      <c r="C53" s="1"/>
      <c r="D53" s="1"/>
      <c r="E53" s="1"/>
      <c r="F53" s="1"/>
      <c r="G53" s="1"/>
      <c r="H53" s="1"/>
    </row>
    <row r="54" spans="3:9" ht="15" customHeight="1" x14ac:dyDescent="0.25">
      <c r="C54" s="5"/>
      <c r="D54" s="4"/>
      <c r="E54" s="4"/>
      <c r="F54" s="4"/>
    </row>
    <row r="55" spans="3:9" hidden="1" x14ac:dyDescent="0.2">
      <c r="D55" s="3"/>
      <c r="H55" s="2">
        <f>33093.52+8077.51+2141.49+979.45+127.46+29835.02+8642.14+140653.09+18941.86+3530.82-40.07-12.37+1094.84</f>
        <v>247064.75999999998</v>
      </c>
    </row>
    <row r="56" spans="3:9" x14ac:dyDescent="0.2">
      <c r="C56" s="2" t="s">
        <v>0</v>
      </c>
      <c r="E56" s="3">
        <f>+E48+E35+5580</f>
        <v>3078010.21</v>
      </c>
      <c r="F56" s="3"/>
      <c r="G56" s="3">
        <f>+G48+G35</f>
        <v>3093141.49</v>
      </c>
      <c r="H56" s="3"/>
    </row>
  </sheetData>
  <mergeCells count="10">
    <mergeCell ref="D50:H50"/>
    <mergeCell ref="I30:I34"/>
    <mergeCell ref="C29:I29"/>
    <mergeCell ref="C36:I36"/>
    <mergeCell ref="C24:I24"/>
    <mergeCell ref="C25:I25"/>
    <mergeCell ref="C26:I26"/>
    <mergeCell ref="C27:I27"/>
    <mergeCell ref="I38:I39"/>
    <mergeCell ref="C49:I4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3" zoomScaleNormal="100" zoomScaleSheetLayoutView="120" workbookViewId="0">
      <selection activeCell="G23" sqref="G23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1" t="s">
        <v>64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63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62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61</v>
      </c>
      <c r="B16" s="59" t="s">
        <v>60</v>
      </c>
      <c r="C16" s="59" t="s">
        <v>59</v>
      </c>
      <c r="D16" s="59" t="s">
        <v>58</v>
      </c>
      <c r="E16" s="59" t="s">
        <v>57</v>
      </c>
      <c r="F16" s="60" t="s">
        <v>56</v>
      </c>
      <c r="G16" s="60" t="s">
        <v>55</v>
      </c>
      <c r="H16" s="59" t="s">
        <v>54</v>
      </c>
      <c r="I16" s="59" t="s">
        <v>53</v>
      </c>
    </row>
    <row r="17" spans="1:9" x14ac:dyDescent="0.25">
      <c r="A17" s="58" t="s">
        <v>52</v>
      </c>
      <c r="B17" s="57">
        <v>211.69929999999999</v>
      </c>
      <c r="C17" s="55">
        <v>0</v>
      </c>
      <c r="D17" s="55">
        <v>151.45895999999999</v>
      </c>
      <c r="E17" s="55">
        <v>152.04643999999999</v>
      </c>
      <c r="F17" s="55">
        <v>5.58</v>
      </c>
      <c r="G17" s="56">
        <v>260.68304999999998</v>
      </c>
      <c r="H17" s="55">
        <v>29.83502</v>
      </c>
      <c r="I17" s="55">
        <f>B17+D17+F17-G17</f>
        <v>108.05520999999999</v>
      </c>
    </row>
    <row r="19" spans="1:9" x14ac:dyDescent="0.25">
      <c r="A19" s="53" t="s">
        <v>51</v>
      </c>
    </row>
    <row r="20" spans="1:9" x14ac:dyDescent="0.25">
      <c r="A20" s="53" t="s">
        <v>50</v>
      </c>
    </row>
    <row r="21" spans="1:9" x14ac:dyDescent="0.25">
      <c r="A21" s="53" t="s">
        <v>49</v>
      </c>
    </row>
    <row r="22" spans="1:9" x14ac:dyDescent="0.25">
      <c r="A22" s="53" t="s">
        <v>48</v>
      </c>
    </row>
    <row r="23" spans="1:9" x14ac:dyDescent="0.25">
      <c r="A23" s="54" t="s">
        <v>47</v>
      </c>
    </row>
    <row r="24" spans="1:9" x14ac:dyDescent="0.25">
      <c r="A24" s="53" t="s">
        <v>46</v>
      </c>
    </row>
    <row r="25" spans="1:9" x14ac:dyDescent="0.25">
      <c r="A25" s="53" t="s">
        <v>45</v>
      </c>
    </row>
    <row r="26" spans="1:9" x14ac:dyDescent="0.25">
      <c r="A26" s="53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ветеранов6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2019-03-19T08:40:10Z</dcterms:created>
  <dcterms:modified xsi:type="dcterms:W3CDTF">2019-03-20T08:12:41Z</dcterms:modified>
</cp:coreProperties>
</file>