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ветеранов7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H34" i="1" l="1"/>
  <c r="K34" i="1"/>
  <c r="H35" i="1"/>
  <c r="K35" i="1"/>
  <c r="H36" i="1"/>
  <c r="K36" i="1"/>
  <c r="H37" i="1"/>
  <c r="K37" i="1"/>
  <c r="E38" i="1"/>
  <c r="F38" i="1"/>
  <c r="G38" i="1"/>
  <c r="H38" i="1"/>
  <c r="K38" i="1"/>
  <c r="D39" i="1"/>
  <c r="E39" i="1"/>
  <c r="F39" i="1"/>
  <c r="G39" i="1"/>
  <c r="H39" i="1"/>
  <c r="H56" i="1" s="1"/>
  <c r="G42" i="1"/>
  <c r="H42" i="1"/>
  <c r="J42" i="1"/>
  <c r="K42" i="1"/>
  <c r="L42" i="1"/>
  <c r="H43" i="1"/>
  <c r="J43" i="1"/>
  <c r="H44" i="1"/>
  <c r="G45" i="1"/>
  <c r="H45" i="1"/>
  <c r="J45" i="1"/>
  <c r="H46" i="1"/>
  <c r="J46" i="1"/>
  <c r="K46" i="1"/>
  <c r="G47" i="1"/>
  <c r="H47" i="1"/>
  <c r="J47" i="1"/>
  <c r="G48" i="1"/>
  <c r="G52" i="1" s="1"/>
  <c r="G62" i="1" s="1"/>
  <c r="H48" i="1"/>
  <c r="K48" i="1"/>
  <c r="E49" i="1"/>
  <c r="F49" i="1"/>
  <c r="G49" i="1"/>
  <c r="H49" i="1"/>
  <c r="J49" i="1"/>
  <c r="K49" i="1"/>
  <c r="E50" i="1"/>
  <c r="F50" i="1"/>
  <c r="G50" i="1"/>
  <c r="H50" i="1"/>
  <c r="G51" i="1"/>
  <c r="H51" i="1"/>
  <c r="J51" i="1"/>
  <c r="D52" i="1"/>
  <c r="E52" i="1"/>
  <c r="F52" i="1"/>
  <c r="H52" i="1"/>
  <c r="H61" i="1" s="1"/>
  <c r="H60" i="1"/>
  <c r="E62" i="1"/>
</calcChain>
</file>

<file path=xl/sharedStrings.xml><?xml version="1.0" encoding="utf-8"?>
<sst xmlns="http://schemas.openxmlformats.org/spreadsheetml/2006/main" count="74" uniqueCount="67">
  <si>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</si>
  <si>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</si>
  <si>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</si>
  <si>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МАУ " Сертоловское КСЦ "Спектр", ГБУЗ Сертоловская ГБ</t>
  </si>
  <si>
    <t>Поступило от  МАУ " Сертоловское КСЦ "Спектр" за управление и содержание общедомового имущества, и за сбор ТБО 5100.48 руб. , от ГБУЗ Сертоловская ГБ - 21709.27 руб.</t>
  </si>
  <si>
    <t>арендаторы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</si>
  <si>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</si>
  <si>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</si>
  <si>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</si>
  <si>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</si>
  <si>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</si>
  <si>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</si>
  <si>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</si>
  <si>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</si>
  <si>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</si>
  <si>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</si>
  <si>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</si>
  <si>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</si>
  <si>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</si>
  <si>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</si>
  <si>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</si>
  <si>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</si>
  <si>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</si>
  <si>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</si>
  <si>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</si>
  <si>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Н/2011-102 от 01.07.2011г.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</si>
  <si>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</si>
  <si>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</si>
  <si>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</si>
  <si>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</si>
  <si>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</si>
  <si>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</si>
  <si>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</si>
  <si>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</si>
  <si>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</si>
  <si>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</si>
  <si>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</si>
  <si>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</si>
  <si>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</si>
  <si>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"Сертоловскей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</si>
  <si>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</si>
  <si>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</si>
  <si>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</si>
  <si>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  по ул. Ветеранов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</si>
  <si>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</si>
  <si>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</si>
  <si>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</si>
  <si>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стояков ХВС, ГВС и полотенцесушителей - 149132р.</t>
  </si>
  <si>
    <t>расходный инвентарь - 417.21р</t>
  </si>
  <si>
    <t>Аварийное обслуживание - 5422.82р.</t>
  </si>
  <si>
    <t>Установка навесного замка - 313.23р.</t>
  </si>
  <si>
    <t>работы по электрикe -271.65р.</t>
  </si>
  <si>
    <t>установка дверцы почтового ящика - 459.01р.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</si>
  <si>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156.02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</si>
  <si>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</si>
  <si>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</si>
  <si>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</si>
  <si>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</si>
  <si>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</si>
  <si>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</si>
  <si>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</si>
  <si>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</si>
  <si>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</si>
  <si>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</si>
  <si>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 по ул. Ветеранов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</si>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</sst>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6" fillId="0" borderId="7" xfId="0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6" fillId="0" borderId="0" xfId="0" applyFont="1" applyFill="1"/>
    <xf numFmtId="0" fontId="6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4" fontId="1" fillId="0" borderId="0" xfId="1" applyNumberFormat="1" applyBorder="1" applyAlignment="1">
      <alignment horizontal="center"/>
    </xf>
    <xf numFmtId="0" fontId="19" fillId="0" borderId="0" xfId="1" applyFont="1" applyBorder="1"/>
    <xf numFmtId="2" fontId="17" fillId="0" borderId="5" xfId="1" applyNumberFormat="1" applyFont="1" applyFill="1" applyBorder="1" applyAlignment="1">
      <alignment horizontal="center" vertical="center"/>
    </xf>
    <xf numFmtId="2" fontId="17" fillId="2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62"/>
  <sheetViews>
    <sheetView topLeftCell="C27" zoomScaleNormal="100" workbookViewId="0">
      <selection activeCell="F38" sqref="F38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1406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3.5703125" style="2" customWidth="1"/>
    <col min="10" max="10" width="10.140625" style="1" hidden="1" customWidth="1"/>
    <col min="11" max="12" width="9.5703125" style="1" hidden="1" customWidth="1"/>
    <col min="13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46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9" ht="12.75" customHeight="1" x14ac:dyDescent="0.2">
      <c r="C17" s="32"/>
      <c r="D17" s="32"/>
      <c r="E17" s="31"/>
      <c r="F17" s="31"/>
      <c r="G17" s="31"/>
      <c r="H17" s="31"/>
      <c r="I17" s="31"/>
    </row>
    <row r="18" spans="3:9" ht="12.75" customHeight="1" x14ac:dyDescent="0.2">
      <c r="C18" s="32"/>
      <c r="D18" s="32"/>
      <c r="E18" s="31"/>
      <c r="F18" s="31"/>
      <c r="G18" s="31"/>
      <c r="H18" s="31"/>
      <c r="I18" s="31"/>
    </row>
    <row r="19" spans="3:9" ht="12.75" customHeight="1" x14ac:dyDescent="0.2">
      <c r="C19" s="32"/>
      <c r="D19" s="32"/>
      <c r="E19" s="31"/>
      <c r="F19" s="31"/>
      <c r="G19" s="31"/>
      <c r="H19" s="31"/>
      <c r="I19" s="31"/>
    </row>
    <row r="20" spans="3:9" ht="12.75" customHeight="1" x14ac:dyDescent="0.2">
      <c r="C20" s="32"/>
      <c r="D20" s="32"/>
      <c r="E20" s="31"/>
      <c r="F20" s="31"/>
      <c r="G20" s="31"/>
      <c r="H20" s="31"/>
      <c r="I20" s="31"/>
    </row>
    <row r="21" spans="3:9" ht="12.75" customHeight="1" x14ac:dyDescent="0.2">
      <c r="C21" s="32"/>
      <c r="D21" s="32"/>
      <c r="E21" s="31"/>
      <c r="F21" s="31"/>
      <c r="G21" s="31"/>
      <c r="H21" s="31"/>
      <c r="I21" s="31"/>
    </row>
    <row r="22" spans="3:9" ht="12.75" customHeight="1" x14ac:dyDescent="0.2">
      <c r="C22" s="32"/>
      <c r="D22" s="32"/>
      <c r="E22" s="31"/>
      <c r="F22" s="31"/>
      <c r="G22" s="31"/>
      <c r="H22" s="31"/>
      <c r="I22" s="31"/>
    </row>
    <row r="23" spans="3:9" ht="12.75" customHeight="1" x14ac:dyDescent="0.2">
      <c r="C23" s="32"/>
      <c r="D23" s="32"/>
      <c r="E23" s="31"/>
      <c r="F23" s="31"/>
      <c r="G23" s="31"/>
      <c r="H23" s="31"/>
      <c r="I23" s="31"/>
    </row>
    <row r="24" spans="3:9" ht="12.75" customHeight="1" x14ac:dyDescent="0.2">
      <c r="C24" s="32"/>
      <c r="D24" s="32"/>
      <c r="E24" s="31"/>
      <c r="F24" s="31"/>
      <c r="G24" s="31"/>
      <c r="H24" s="31"/>
      <c r="I24" s="31"/>
    </row>
    <row r="25" spans="3:9" ht="12.75" customHeight="1" x14ac:dyDescent="0.2">
      <c r="C25" s="32"/>
      <c r="D25" s="32"/>
      <c r="E25" s="31"/>
      <c r="F25" s="31"/>
      <c r="G25" s="31"/>
      <c r="H25" s="31"/>
      <c r="I25" s="31"/>
    </row>
    <row r="26" spans="3:9" ht="12.75" customHeight="1" x14ac:dyDescent="0.2">
      <c r="C26" s="32"/>
      <c r="D26" s="32"/>
      <c r="E26" s="31"/>
      <c r="F26" s="31"/>
      <c r="G26" s="31"/>
      <c r="H26" s="31"/>
      <c r="I26" s="31"/>
    </row>
    <row r="27" spans="3:9" ht="12.75" customHeight="1" x14ac:dyDescent="0.2">
      <c r="C27" s="32"/>
      <c r="D27" s="32"/>
      <c r="E27" s="31"/>
      <c r="F27" s="31"/>
      <c r="G27" s="31"/>
      <c r="H27" s="31"/>
      <c r="I27" s="31"/>
    </row>
    <row r="28" spans="3:9" ht="14.25" x14ac:dyDescent="0.2">
      <c r="C28" s="49" t="s">
        <v>45</v>
      </c>
      <c r="D28" s="49"/>
      <c r="E28" s="49"/>
      <c r="F28" s="49"/>
      <c r="G28" s="49"/>
      <c r="H28" s="49"/>
      <c r="I28" s="49"/>
    </row>
    <row r="29" spans="3:9" x14ac:dyDescent="0.2">
      <c r="C29" s="50" t="s">
        <v>44</v>
      </c>
      <c r="D29" s="50"/>
      <c r="E29" s="50"/>
      <c r="F29" s="50"/>
      <c r="G29" s="50"/>
      <c r="H29" s="50"/>
      <c r="I29" s="50"/>
    </row>
    <row r="30" spans="3:9" x14ac:dyDescent="0.2">
      <c r="C30" s="50" t="s">
        <v>43</v>
      </c>
      <c r="D30" s="50"/>
      <c r="E30" s="50"/>
      <c r="F30" s="50"/>
      <c r="G30" s="50"/>
      <c r="H30" s="50"/>
      <c r="I30" s="50"/>
    </row>
    <row r="31" spans="3:9" ht="6" customHeight="1" thickBot="1" x14ac:dyDescent="0.25">
      <c r="C31" s="51"/>
      <c r="D31" s="51"/>
      <c r="E31" s="51"/>
      <c r="F31" s="51"/>
      <c r="G31" s="51"/>
      <c r="H31" s="51"/>
      <c r="I31" s="51"/>
    </row>
    <row r="32" spans="3:9" ht="48" customHeight="1" thickBot="1" x14ac:dyDescent="0.25">
      <c r="C32" s="25" t="s">
        <v>33</v>
      </c>
      <c r="D32" s="28" t="s">
        <v>32</v>
      </c>
      <c r="E32" s="27" t="s">
        <v>31</v>
      </c>
      <c r="F32" s="27" t="s">
        <v>30</v>
      </c>
      <c r="G32" s="27" t="s">
        <v>29</v>
      </c>
      <c r="H32" s="27" t="s">
        <v>28</v>
      </c>
      <c r="I32" s="28" t="s">
        <v>42</v>
      </c>
    </row>
    <row r="33" spans="3:12" ht="13.5" customHeight="1" thickBot="1" x14ac:dyDescent="0.25">
      <c r="C33" s="52" t="s">
        <v>41</v>
      </c>
      <c r="D33" s="53"/>
      <c r="E33" s="53"/>
      <c r="F33" s="53"/>
      <c r="G33" s="53"/>
      <c r="H33" s="53"/>
      <c r="I33" s="54"/>
    </row>
    <row r="34" spans="3:12" ht="13.5" customHeight="1" thickBot="1" x14ac:dyDescent="0.25">
      <c r="C34" s="14" t="s">
        <v>40</v>
      </c>
      <c r="D34" s="18">
        <v>142803.32999999984</v>
      </c>
      <c r="E34" s="21">
        <v>1091498.17</v>
      </c>
      <c r="F34" s="21">
        <v>1014968.1</v>
      </c>
      <c r="G34" s="21">
        <v>1057290.55</v>
      </c>
      <c r="H34" s="21">
        <f>+D34+E34-F34</f>
        <v>219333.39999999979</v>
      </c>
      <c r="I34" s="46" t="s">
        <v>39</v>
      </c>
      <c r="K34" s="30">
        <f>117820.23-37.41</f>
        <v>117782.81999999999</v>
      </c>
    </row>
    <row r="35" spans="3:12" ht="13.5" customHeight="1" thickBot="1" x14ac:dyDescent="0.25">
      <c r="C35" s="14" t="s">
        <v>38</v>
      </c>
      <c r="D35" s="18">
        <v>62035.949999999953</v>
      </c>
      <c r="E35" s="17">
        <v>310616.63</v>
      </c>
      <c r="F35" s="17">
        <v>271888.74</v>
      </c>
      <c r="G35" s="21">
        <v>247830.08</v>
      </c>
      <c r="H35" s="21">
        <f>+D35+E35-F35</f>
        <v>100763.83999999997</v>
      </c>
      <c r="I35" s="47"/>
      <c r="K35" s="1">
        <f>40075.49-8762.17</f>
        <v>31313.32</v>
      </c>
    </row>
    <row r="36" spans="3:12" ht="13.5" customHeight="1" thickBot="1" x14ac:dyDescent="0.25">
      <c r="C36" s="14" t="s">
        <v>37</v>
      </c>
      <c r="D36" s="18">
        <v>30246.610000000015</v>
      </c>
      <c r="E36" s="17">
        <v>201548.63</v>
      </c>
      <c r="F36" s="17">
        <v>176476.21</v>
      </c>
      <c r="G36" s="21">
        <v>121982.83</v>
      </c>
      <c r="H36" s="21">
        <f>+D36+E36-F36</f>
        <v>55319.030000000028</v>
      </c>
      <c r="I36" s="47"/>
      <c r="K36" s="1">
        <f>18394.94-576.17</f>
        <v>17818.77</v>
      </c>
    </row>
    <row r="37" spans="3:12" ht="13.5" customHeight="1" thickBot="1" x14ac:dyDescent="0.25">
      <c r="C37" s="14" t="s">
        <v>36</v>
      </c>
      <c r="D37" s="18">
        <v>21894.330000000045</v>
      </c>
      <c r="E37" s="17">
        <v>142778.85999999999</v>
      </c>
      <c r="F37" s="17">
        <v>127084.82</v>
      </c>
      <c r="G37" s="21">
        <v>85562.880000000005</v>
      </c>
      <c r="H37" s="21">
        <f>+D37+E37-F37</f>
        <v>37588.370000000024</v>
      </c>
      <c r="I37" s="47"/>
      <c r="K37" s="1">
        <f>5554.59-1173.36+6471.31-197.67</f>
        <v>10654.87</v>
      </c>
    </row>
    <row r="38" spans="3:12" ht="13.5" customHeight="1" thickBot="1" x14ac:dyDescent="0.25">
      <c r="C38" s="14" t="s">
        <v>35</v>
      </c>
      <c r="D38" s="18">
        <v>1004.7700000000004</v>
      </c>
      <c r="E38" s="17">
        <f>4351.68+3616.57+4167.27+4760.36</f>
        <v>16895.88</v>
      </c>
      <c r="F38" s="17">
        <f>4402.55+2688.14+3568.04+4859.5</f>
        <v>15518.23</v>
      </c>
      <c r="G38" s="21">
        <f>+E38</f>
        <v>16895.88</v>
      </c>
      <c r="H38" s="21">
        <f>+D38+E38-F38</f>
        <v>2382.4200000000019</v>
      </c>
      <c r="I38" s="48"/>
      <c r="K38" s="1">
        <f>380.61-1.22+863.45-0.28</f>
        <v>1242.5600000000002</v>
      </c>
    </row>
    <row r="39" spans="3:12" ht="13.5" customHeight="1" thickBot="1" x14ac:dyDescent="0.25">
      <c r="C39" s="14" t="s">
        <v>10</v>
      </c>
      <c r="D39" s="13">
        <f>SUM(D34:D38)</f>
        <v>257984.98999999985</v>
      </c>
      <c r="E39" s="13">
        <f>SUM(E34:E38)</f>
        <v>1763338.1699999995</v>
      </c>
      <c r="F39" s="13">
        <f>SUM(F34:F38)</f>
        <v>1605936.0999999999</v>
      </c>
      <c r="G39" s="13">
        <f>SUM(G34:G38)</f>
        <v>1529562.2200000002</v>
      </c>
      <c r="H39" s="13">
        <f>SUM(H34:H38)</f>
        <v>415387.05999999976</v>
      </c>
      <c r="I39" s="29"/>
    </row>
    <row r="40" spans="3:12" ht="13.5" customHeight="1" thickBot="1" x14ac:dyDescent="0.25">
      <c r="C40" s="38" t="s">
        <v>34</v>
      </c>
      <c r="D40" s="38"/>
      <c r="E40" s="38"/>
      <c r="F40" s="38"/>
      <c r="G40" s="38"/>
      <c r="H40" s="38"/>
      <c r="I40" s="38"/>
    </row>
    <row r="41" spans="3:12" ht="51" customHeight="1" thickBot="1" x14ac:dyDescent="0.25">
      <c r="C41" s="20" t="s">
        <v>33</v>
      </c>
      <c r="D41" s="28" t="s">
        <v>32</v>
      </c>
      <c r="E41" s="27" t="s">
        <v>31</v>
      </c>
      <c r="F41" s="27" t="s">
        <v>30</v>
      </c>
      <c r="G41" s="27" t="s">
        <v>29</v>
      </c>
      <c r="H41" s="27" t="s">
        <v>28</v>
      </c>
      <c r="I41" s="26" t="s">
        <v>27</v>
      </c>
    </row>
    <row r="42" spans="3:12" ht="19.5" customHeight="1" thickBot="1" x14ac:dyDescent="0.25">
      <c r="C42" s="25" t="s">
        <v>26</v>
      </c>
      <c r="D42" s="24">
        <v>52348.660000000033</v>
      </c>
      <c r="E42" s="16">
        <v>672625.83</v>
      </c>
      <c r="F42" s="16">
        <v>634422.85</v>
      </c>
      <c r="G42" s="16">
        <f>+E42</f>
        <v>672625.83</v>
      </c>
      <c r="H42" s="16">
        <f t="shared" ref="H42:H51" si="0">+D42+E42-F42</f>
        <v>90551.640000000014</v>
      </c>
      <c r="I42" s="39" t="s">
        <v>25</v>
      </c>
      <c r="J42" s="1">
        <f>43357.08-136.5+416.23-0.16+1551.51-0.48+94.39-0.03+936.94-6.2-0.01</f>
        <v>46212.770000000004</v>
      </c>
      <c r="K42" s="23">
        <f>+H42-J42</f>
        <v>44338.87000000001</v>
      </c>
      <c r="L42" s="23">
        <f>31506.3-142.06+2.14+8.02-0.01+0.46+4.81-0.01-D42</f>
        <v>-20969.010000000031</v>
      </c>
    </row>
    <row r="43" spans="3:12" ht="21" customHeight="1" thickBot="1" x14ac:dyDescent="0.25">
      <c r="C43" s="14" t="s">
        <v>24</v>
      </c>
      <c r="D43" s="18">
        <v>10476.100000000006</v>
      </c>
      <c r="E43" s="21">
        <v>135420.87</v>
      </c>
      <c r="F43" s="21">
        <v>127686.62</v>
      </c>
      <c r="G43" s="16">
        <v>156015.92000000001</v>
      </c>
      <c r="H43" s="16">
        <f t="shared" si="0"/>
        <v>18210.350000000006</v>
      </c>
      <c r="I43" s="40"/>
      <c r="J43" s="23">
        <f>8696.21-26.64</f>
        <v>8669.57</v>
      </c>
    </row>
    <row r="44" spans="3:12" ht="13.5" hidden="1" customHeight="1" thickBot="1" x14ac:dyDescent="0.25">
      <c r="C44" s="20" t="s">
        <v>23</v>
      </c>
      <c r="D44" s="22">
        <v>0</v>
      </c>
      <c r="E44" s="21"/>
      <c r="F44" s="21"/>
      <c r="G44" s="16"/>
      <c r="H44" s="16">
        <f t="shared" si="0"/>
        <v>0</v>
      </c>
      <c r="I44" s="19"/>
    </row>
    <row r="45" spans="3:12" ht="12.75" customHeight="1" thickBot="1" x14ac:dyDescent="0.25">
      <c r="C45" s="14" t="s">
        <v>22</v>
      </c>
      <c r="D45" s="18">
        <v>6257.2800000000134</v>
      </c>
      <c r="E45" s="21">
        <v>77596.800000000003</v>
      </c>
      <c r="F45" s="21">
        <v>73289.59</v>
      </c>
      <c r="G45" s="16">
        <f>+E45</f>
        <v>77596.800000000003</v>
      </c>
      <c r="H45" s="16">
        <f t="shared" si="0"/>
        <v>10564.49000000002</v>
      </c>
      <c r="I45" s="19" t="s">
        <v>21</v>
      </c>
      <c r="J45" s="1">
        <f>5190.22-20.63</f>
        <v>5169.59</v>
      </c>
    </row>
    <row r="46" spans="3:12" ht="26.25" customHeight="1" thickBot="1" x14ac:dyDescent="0.25">
      <c r="C46" s="14" t="s">
        <v>20</v>
      </c>
      <c r="D46" s="18">
        <v>11405.849999999977</v>
      </c>
      <c r="E46" s="21">
        <v>147360.18</v>
      </c>
      <c r="F46" s="21">
        <v>140445</v>
      </c>
      <c r="G46" s="16">
        <v>153641.18</v>
      </c>
      <c r="H46" s="16">
        <f t="shared" si="0"/>
        <v>18321.02999999997</v>
      </c>
      <c r="I46" s="15" t="s">
        <v>19</v>
      </c>
      <c r="J46" s="1">
        <f>8186.35-29.46+29.14</f>
        <v>8186.0300000000007</v>
      </c>
      <c r="K46" s="1">
        <f>1104.5-3.13+8358.15-25.83</f>
        <v>9433.69</v>
      </c>
    </row>
    <row r="47" spans="3:12" ht="13.5" customHeight="1" thickBot="1" x14ac:dyDescent="0.25">
      <c r="C47" s="14" t="s">
        <v>18</v>
      </c>
      <c r="D47" s="18">
        <v>553.92000000000007</v>
      </c>
      <c r="E47" s="17">
        <v>8953.56</v>
      </c>
      <c r="F47" s="17">
        <v>8302.99</v>
      </c>
      <c r="G47" s="16">
        <f>+E47</f>
        <v>8953.56</v>
      </c>
      <c r="H47" s="16">
        <f t="shared" si="0"/>
        <v>1204.4899999999998</v>
      </c>
      <c r="I47" s="15" t="s">
        <v>17</v>
      </c>
      <c r="J47" s="1">
        <f>575.68-1.78</f>
        <v>573.9</v>
      </c>
    </row>
    <row r="48" spans="3:12" ht="13.5" customHeight="1" thickBot="1" x14ac:dyDescent="0.25">
      <c r="C48" s="20" t="s">
        <v>16</v>
      </c>
      <c r="D48" s="18">
        <v>9713.9799999999814</v>
      </c>
      <c r="E48" s="17">
        <v>90276.3</v>
      </c>
      <c r="F48" s="17">
        <v>88963.78</v>
      </c>
      <c r="G48" s="16">
        <f>+E48</f>
        <v>90276.3</v>
      </c>
      <c r="H48" s="16">
        <f t="shared" si="0"/>
        <v>11026.499999999985</v>
      </c>
      <c r="I48" s="19"/>
      <c r="K48" s="1">
        <f>8436.43-2516.04</f>
        <v>5920.39</v>
      </c>
    </row>
    <row r="49" spans="3:12" ht="13.5" customHeight="1" thickBot="1" x14ac:dyDescent="0.25">
      <c r="C49" s="14" t="s">
        <v>15</v>
      </c>
      <c r="D49" s="18">
        <v>29295.510000000009</v>
      </c>
      <c r="E49" s="17">
        <f>23086.83+16288.58</f>
        <v>39375.410000000003</v>
      </c>
      <c r="F49" s="17">
        <f>25754.7+16662.04</f>
        <v>42416.740000000005</v>
      </c>
      <c r="G49" s="16">
        <f>+E49</f>
        <v>39375.410000000003</v>
      </c>
      <c r="H49" s="16">
        <f t="shared" si="0"/>
        <v>26254.180000000008</v>
      </c>
      <c r="I49" s="19"/>
      <c r="J49" s="1">
        <f>2770.88-11.47+1433.26-5.68</f>
        <v>4186.99</v>
      </c>
      <c r="K49" s="1">
        <f>6755.33-179.34+13298.46-362.22</f>
        <v>19512.229999999996</v>
      </c>
    </row>
    <row r="50" spans="3:12" ht="13.5" customHeight="1" thickBot="1" x14ac:dyDescent="0.25">
      <c r="C50" s="14" t="s">
        <v>14</v>
      </c>
      <c r="D50" s="18">
        <v>3780.4199999999983</v>
      </c>
      <c r="E50" s="17">
        <f>48898.92+11218.18</f>
        <v>60117.1</v>
      </c>
      <c r="F50" s="17">
        <f>45610.14+10295.17</f>
        <v>55905.31</v>
      </c>
      <c r="G50" s="16">
        <f>+E50</f>
        <v>60117.1</v>
      </c>
      <c r="H50" s="16">
        <f t="shared" si="0"/>
        <v>7992.2099999999991</v>
      </c>
      <c r="I50" s="19" t="s">
        <v>13</v>
      </c>
    </row>
    <row r="51" spans="3:12" ht="13.5" customHeight="1" thickBot="1" x14ac:dyDescent="0.25">
      <c r="C51" s="14" t="s">
        <v>12</v>
      </c>
      <c r="D51" s="18">
        <v>2770.9499999999898</v>
      </c>
      <c r="E51" s="17">
        <v>37305.9</v>
      </c>
      <c r="F51" s="17">
        <v>35060.019999999997</v>
      </c>
      <c r="G51" s="16">
        <f>+E51</f>
        <v>37305.9</v>
      </c>
      <c r="H51" s="16">
        <f t="shared" si="0"/>
        <v>5016.8299999999945</v>
      </c>
      <c r="I51" s="15" t="s">
        <v>11</v>
      </c>
      <c r="J51" s="1">
        <f>2396-7.36</f>
        <v>2388.64</v>
      </c>
    </row>
    <row r="52" spans="3:12" s="10" customFormat="1" ht="13.5" customHeight="1" thickBot="1" x14ac:dyDescent="0.25">
      <c r="C52" s="14" t="s">
        <v>10</v>
      </c>
      <c r="D52" s="13">
        <f>SUM(D42:D51)</f>
        <v>126602.67000000001</v>
      </c>
      <c r="E52" s="13">
        <f>SUM(E42:E51)</f>
        <v>1269031.95</v>
      </c>
      <c r="F52" s="13">
        <f>SUM(F42:F51)</f>
        <v>1206492.8999999999</v>
      </c>
      <c r="G52" s="13">
        <f>SUM(G42:G51)</f>
        <v>1295908</v>
      </c>
      <c r="H52" s="13">
        <f>SUM(H42:H51)</f>
        <v>189141.71999999997</v>
      </c>
      <c r="I52" s="12"/>
      <c r="L52" s="11"/>
    </row>
    <row r="53" spans="3:12" ht="13.5" customHeight="1" thickBot="1" x14ac:dyDescent="0.25">
      <c r="C53" s="41" t="s">
        <v>9</v>
      </c>
      <c r="D53" s="41"/>
      <c r="E53" s="41"/>
      <c r="F53" s="41"/>
      <c r="G53" s="41"/>
      <c r="H53" s="41"/>
      <c r="I53" s="41"/>
    </row>
    <row r="54" spans="3:12" ht="27" customHeight="1" thickBot="1" x14ac:dyDescent="0.25">
      <c r="C54" s="8" t="s">
        <v>8</v>
      </c>
      <c r="D54" s="42" t="s">
        <v>7</v>
      </c>
      <c r="E54" s="42"/>
      <c r="F54" s="42"/>
      <c r="G54" s="42"/>
      <c r="H54" s="42"/>
      <c r="I54" s="9" t="s">
        <v>6</v>
      </c>
    </row>
    <row r="55" spans="3:12" ht="42" customHeight="1" thickBot="1" x14ac:dyDescent="0.25">
      <c r="C55" s="8" t="s">
        <v>5</v>
      </c>
      <c r="D55" s="43" t="s">
        <v>4</v>
      </c>
      <c r="E55" s="44"/>
      <c r="F55" s="44"/>
      <c r="G55" s="44"/>
      <c r="H55" s="45"/>
      <c r="I55" s="7" t="s">
        <v>3</v>
      </c>
    </row>
    <row r="56" spans="3:12" ht="14.25" customHeight="1" x14ac:dyDescent="0.3">
      <c r="C56" s="6" t="s">
        <v>2</v>
      </c>
      <c r="D56" s="6"/>
      <c r="E56" s="6"/>
      <c r="F56" s="6"/>
      <c r="G56" s="6"/>
      <c r="H56" s="5">
        <f>+H39+H52</f>
        <v>604528.7799999998</v>
      </c>
    </row>
    <row r="57" spans="3:12" s="4" customFormat="1" x14ac:dyDescent="0.2">
      <c r="C57" s="2" t="s">
        <v>1</v>
      </c>
      <c r="D57" s="2"/>
      <c r="E57" s="2"/>
      <c r="F57" s="2"/>
      <c r="G57" s="2"/>
      <c r="H57" s="2"/>
      <c r="I57" s="2"/>
    </row>
    <row r="58" spans="3:12" x14ac:dyDescent="0.2">
      <c r="C58" s="1"/>
      <c r="D58" s="1"/>
      <c r="E58" s="1"/>
      <c r="F58" s="1"/>
      <c r="G58" s="1"/>
      <c r="H58" s="1"/>
    </row>
    <row r="60" spans="3:12" hidden="1" x14ac:dyDescent="0.2">
      <c r="D60" s="3"/>
      <c r="H60" s="2">
        <f>18321.03+90551.64+5016.83+10564.49+1204.49+17522.16+8732.02+18210.35+6476.68+1515.53+11026.5</f>
        <v>189141.72</v>
      </c>
    </row>
    <row r="61" spans="3:12" hidden="1" x14ac:dyDescent="0.2">
      <c r="H61" s="3">
        <f>+H52-H60</f>
        <v>0</v>
      </c>
    </row>
    <row r="62" spans="3:12" x14ac:dyDescent="0.2">
      <c r="C62" s="2" t="s">
        <v>0</v>
      </c>
      <c r="E62" s="3">
        <f>+E52+E39+5580+26809.75</f>
        <v>3064759.8699999992</v>
      </c>
      <c r="F62" s="3"/>
      <c r="G62" s="3">
        <f>+G52+G39</f>
        <v>2825470.22</v>
      </c>
    </row>
  </sheetData>
  <mergeCells count="11">
    <mergeCell ref="I34:I38"/>
    <mergeCell ref="C28:I28"/>
    <mergeCell ref="C29:I29"/>
    <mergeCell ref="C30:I30"/>
    <mergeCell ref="C31:I31"/>
    <mergeCell ref="C33:I33"/>
    <mergeCell ref="C40:I40"/>
    <mergeCell ref="I42:I43"/>
    <mergeCell ref="C53:I53"/>
    <mergeCell ref="D54:H54"/>
    <mergeCell ref="D55:H5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abSelected="1" topLeftCell="A16" zoomScaleNormal="100" zoomScaleSheetLayoutView="120" workbookViewId="0">
      <selection activeCell="H26" sqref="H26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4.28515625" style="55" customWidth="1"/>
    <col min="10" max="16384" width="9.140625" style="55"/>
  </cols>
  <sheetData>
    <row r="13" spans="1:9" x14ac:dyDescent="0.25">
      <c r="A13" s="65" t="s">
        <v>66</v>
      </c>
      <c r="B13" s="65"/>
      <c r="C13" s="65"/>
      <c r="D13" s="65"/>
      <c r="E13" s="65"/>
      <c r="F13" s="65"/>
      <c r="G13" s="65"/>
      <c r="H13" s="65"/>
      <c r="I13" s="65"/>
    </row>
    <row r="14" spans="1:9" x14ac:dyDescent="0.25">
      <c r="A14" s="65" t="s">
        <v>65</v>
      </c>
      <c r="B14" s="65"/>
      <c r="C14" s="65"/>
      <c r="D14" s="65"/>
      <c r="E14" s="65"/>
      <c r="F14" s="65"/>
      <c r="G14" s="65"/>
      <c r="H14" s="65"/>
      <c r="I14" s="65"/>
    </row>
    <row r="15" spans="1:9" x14ac:dyDescent="0.25">
      <c r="A15" s="65" t="s">
        <v>64</v>
      </c>
      <c r="B15" s="65"/>
      <c r="C15" s="65"/>
      <c r="D15" s="65"/>
      <c r="E15" s="65"/>
      <c r="F15" s="65"/>
      <c r="G15" s="65"/>
      <c r="H15" s="65"/>
      <c r="I15" s="65"/>
    </row>
    <row r="16" spans="1:9" ht="60" x14ac:dyDescent="0.25">
      <c r="A16" s="63" t="s">
        <v>63</v>
      </c>
      <c r="B16" s="63" t="s">
        <v>62</v>
      </c>
      <c r="C16" s="63" t="s">
        <v>61</v>
      </c>
      <c r="D16" s="63" t="s">
        <v>60</v>
      </c>
      <c r="E16" s="63" t="s">
        <v>59</v>
      </c>
      <c r="F16" s="64" t="s">
        <v>58</v>
      </c>
      <c r="G16" s="64" t="s">
        <v>57</v>
      </c>
      <c r="H16" s="63" t="s">
        <v>56</v>
      </c>
      <c r="I16" s="63" t="s">
        <v>55</v>
      </c>
    </row>
    <row r="17" spans="1:9" x14ac:dyDescent="0.25">
      <c r="A17" s="62" t="s">
        <v>54</v>
      </c>
      <c r="B17" s="61">
        <v>121.38845000000001</v>
      </c>
      <c r="C17" s="61">
        <v>0</v>
      </c>
      <c r="D17" s="61">
        <v>135.42087000000001</v>
      </c>
      <c r="E17" s="61">
        <v>127.68662</v>
      </c>
      <c r="F17" s="61">
        <f>(26809.75+5580)/1000</f>
        <v>32.389749999999999</v>
      </c>
      <c r="G17" s="61">
        <v>156.01591999999999</v>
      </c>
      <c r="H17" s="60">
        <v>18.210349999999998</v>
      </c>
      <c r="I17" s="60">
        <f>B17+D17+F17-G17-G18</f>
        <v>133.18315000000001</v>
      </c>
    </row>
    <row r="18" spans="1:9" x14ac:dyDescent="0.25">
      <c r="F18" s="59"/>
      <c r="G18" s="58"/>
    </row>
    <row r="19" spans="1:9" x14ac:dyDescent="0.25">
      <c r="A19" s="55" t="s">
        <v>53</v>
      </c>
    </row>
    <row r="20" spans="1:9" x14ac:dyDescent="0.25">
      <c r="A20" s="56" t="s">
        <v>52</v>
      </c>
    </row>
    <row r="21" spans="1:9" x14ac:dyDescent="0.25">
      <c r="A21" s="57" t="s">
        <v>51</v>
      </c>
    </row>
    <row r="22" spans="1:9" x14ac:dyDescent="0.25">
      <c r="A22" s="56" t="s">
        <v>50</v>
      </c>
    </row>
    <row r="23" spans="1:9" x14ac:dyDescent="0.25">
      <c r="A23" s="56" t="s">
        <v>49</v>
      </c>
    </row>
    <row r="24" spans="1:9" x14ac:dyDescent="0.25">
      <c r="A24" s="56" t="s">
        <v>48</v>
      </c>
    </row>
    <row r="25" spans="1:9" x14ac:dyDescent="0.25">
      <c r="A25" s="56" t="s">
        <v>47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ветеранов7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2019-03-19T08:48:01Z</dcterms:created>
  <dcterms:modified xsi:type="dcterms:W3CDTF">2019-03-20T08:12:58Z</dcterms:modified>
</cp:coreProperties>
</file>